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Школьн,1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<sst xmlns="http://schemas.openxmlformats.org/spreadsheetml/2006/main" count="56" uniqueCount="56">
  <si>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Л И Ц Е В О Й   С Ч Е Т</t>
  </si>
  <si>
    <t xml:space="preserve"> улица      Школьная,     дом    1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</si>
  <si>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</si>
  <si>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</si>
  <si>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</si>
  <si>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</si>
  <si>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</si>
  <si>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</si>
  <si>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</si>
  <si>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</si>
  <si>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 xml:space="preserve">в том числе содержание 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</si>
  <si>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</si>
  <si>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</si>
  <si>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</si>
  <si>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</si>
  <si>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</si>
  <si>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</si>
  <si>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</si>
  <si>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</si>
  <si>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</si>
  <si>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</si>
  <si>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</si>
  <si>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</si>
  <si>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</si>
  <si>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</si>
  <si>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</si>
  <si>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</si>
  <si>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</si>
  <si>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</si>
  <si>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-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</si>
  <si>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</si>
  <si>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</si>
  <si>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</si>
  <si>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</si>
  <si>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</si>
  <si>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</si>
  <si>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</si>
  <si>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</si>
  <si>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</si>
  <si>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</si>
  <si>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</si>
  <si>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</si>
  <si>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</si>
  <si>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</si>
  <si>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</si>
  <si>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           1,42 руб./м2</t>
  </si>
  <si>
    <t>Всего получено</t>
  </si>
  <si>
    <t>СОИ(     вода )               0,05 руб./м2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</si>
  <si>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</si>
  <si>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</si>
  <si>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</si>
  <si>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</si>
  <si>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</si>
  <si>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</si>
  <si>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>с01.10.21г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</si>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</sst>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  <font>
      <b/>
      <sz val="12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38" fillId="28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0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2" borderId="8" applyNumberFormat="0" applyFont="0" applyAlignment="0" applyProtection="0"/>
    <xf numFmtId="9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4" borderId="16" xfId="0" applyFill="1" applyBorder="1" applyAlignment="1">
      <alignment/>
    </xf>
    <xf numFmtId="0" fontId="0" fillId="34" borderId="20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2" fontId="19" fillId="0" borderId="21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3" fillId="34" borderId="16" xfId="0" applyFont="1" applyFill="1" applyBorder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2" fontId="2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23" fillId="34" borderId="16" xfId="0" applyFont="1" applyFill="1" applyBorder="1" applyAlignment="1">
      <alignment horizontal="left"/>
    </xf>
    <xf numFmtId="0" fontId="23" fillId="34" borderId="0" xfId="0" applyFont="1" applyFill="1" applyBorder="1" applyAlignment="1">
      <alignment/>
    </xf>
    <xf numFmtId="0" fontId="23" fillId="34" borderId="22" xfId="0" applyFont="1" applyFill="1" applyBorder="1" applyAlignment="1">
      <alignment horizontal="center"/>
    </xf>
    <xf numFmtId="0" fontId="23" fillId="34" borderId="23" xfId="0" applyFont="1" applyFill="1" applyBorder="1" applyAlignment="1">
      <alignment horizontal="center"/>
    </xf>
    <xf numFmtId="0" fontId="23" fillId="34" borderId="18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51">
        <row r="8">
          <cell r="L8">
            <v>3306.2</v>
          </cell>
          <cell r="Q8">
            <v>57.52347295857548</v>
          </cell>
          <cell r="R8">
            <v>38.60936506802468</v>
          </cell>
          <cell r="AE8">
            <v>85723.59</v>
          </cell>
        </row>
        <row r="9">
          <cell r="L9">
            <v>4264.9800000000005</v>
          </cell>
          <cell r="Q9">
            <v>36.896084357644526</v>
          </cell>
          <cell r="R9">
            <v>51.564265313859394</v>
          </cell>
          <cell r="AE9">
            <v>88124.12</v>
          </cell>
        </row>
        <row r="10">
          <cell r="L10">
            <v>4661.22</v>
          </cell>
          <cell r="Q10">
            <v>65.67306326276172</v>
          </cell>
          <cell r="R10">
            <v>91.98253177677111</v>
          </cell>
          <cell r="AE10">
            <v>90128.41</v>
          </cell>
        </row>
        <row r="11">
          <cell r="L11">
            <v>7505.719999999999</v>
          </cell>
          <cell r="Q11">
            <v>57.46454626108503</v>
          </cell>
          <cell r="R11">
            <v>66.2130176852456</v>
          </cell>
          <cell r="AE11">
            <v>89288.2</v>
          </cell>
        </row>
        <row r="12">
          <cell r="L12">
            <v>11074.32</v>
          </cell>
          <cell r="Q12">
            <v>76.67849530100092</v>
          </cell>
          <cell r="R12">
            <v>1924.4267624095708</v>
          </cell>
          <cell r="AE12">
            <v>88879.39</v>
          </cell>
        </row>
        <row r="13">
          <cell r="L13">
            <v>4732.99</v>
          </cell>
          <cell r="Q13">
            <v>72.53431806865395</v>
          </cell>
          <cell r="R13">
            <v>759.3969063131442</v>
          </cell>
          <cell r="AE13">
            <v>91353.25</v>
          </cell>
        </row>
        <row r="14">
          <cell r="L14">
            <v>6141.18</v>
          </cell>
          <cell r="Q14">
            <v>63.5599943532281</v>
          </cell>
          <cell r="R14">
            <v>96.70227582729821</v>
          </cell>
          <cell r="AE14">
            <v>91916.64</v>
          </cell>
        </row>
        <row r="15">
          <cell r="L15">
            <v>13054.789999999999</v>
          </cell>
          <cell r="Q15">
            <v>46.41524968596475</v>
          </cell>
          <cell r="R15">
            <v>95.10472538819609</v>
          </cell>
          <cell r="AE15">
            <v>85566.44</v>
          </cell>
        </row>
        <row r="16">
          <cell r="L16">
            <v>2487.4900000000002</v>
          </cell>
          <cell r="Q16">
            <v>72.79858688126068</v>
          </cell>
          <cell r="R16">
            <v>80.83813528333518</v>
          </cell>
          <cell r="AE16">
            <v>89239.02</v>
          </cell>
        </row>
        <row r="17">
          <cell r="L17">
            <v>14603.97</v>
          </cell>
          <cell r="Q17">
            <v>64.28718425094681</v>
          </cell>
          <cell r="R17">
            <v>56.08892233734462</v>
          </cell>
          <cell r="AE17">
            <v>89066.71</v>
          </cell>
        </row>
        <row r="18">
          <cell r="L18">
            <v>5379.56</v>
          </cell>
          <cell r="Q18">
            <v>45.48452032533036</v>
          </cell>
          <cell r="R18">
            <v>7.659268905625276</v>
          </cell>
          <cell r="AE18">
            <v>91231.85</v>
          </cell>
        </row>
        <row r="19">
          <cell r="L19">
            <v>12942.71</v>
          </cell>
          <cell r="Q19">
            <v>40.40845202315302</v>
          </cell>
          <cell r="R19">
            <v>317.10302636645395</v>
          </cell>
          <cell r="AE19">
            <v>88329.09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51">
        <row r="8">
          <cell r="S8">
            <v>206.9758788351579</v>
          </cell>
        </row>
        <row r="9">
          <cell r="S9">
            <v>207.83478252033314</v>
          </cell>
        </row>
        <row r="10">
          <cell r="S10">
            <v>218.24440361752386</v>
          </cell>
        </row>
        <row r="11">
          <cell r="S11">
            <v>192.02504201389027</v>
          </cell>
        </row>
        <row r="12">
          <cell r="S12">
            <v>205.85114403880203</v>
          </cell>
        </row>
        <row r="13">
          <cell r="S13">
            <v>218.52394924471304</v>
          </cell>
        </row>
        <row r="14">
          <cell r="S14">
            <v>216.8770061353146</v>
          </cell>
        </row>
        <row r="15">
          <cell r="S15">
            <v>209.2099257368201</v>
          </cell>
        </row>
        <row r="16">
          <cell r="S16">
            <v>224.81512530690253</v>
          </cell>
        </row>
        <row r="17">
          <cell r="S17">
            <v>195.79915477892467</v>
          </cell>
        </row>
        <row r="18">
          <cell r="S18">
            <v>206.6149878645994</v>
          </cell>
        </row>
        <row r="19">
          <cell r="S19">
            <v>243.96626193236227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0">
      <selection activeCell="L31" sqref="L31"/>
    </sheetView>
  </sheetViews>
  <sheetFormatPr defaultColWidth="9.140625" defaultRowHeight="12.75"/>
  <cols>
    <col min="1" max="1" width="21.57421875" style="0" customWidth="1"/>
    <col min="2" max="2" width="10.140625" style="0" customWidth="1"/>
    <col min="3" max="3" width="7.57421875" style="0" customWidth="1"/>
    <col min="4" max="4" width="6.140625" style="0" customWidth="1"/>
    <col min="5" max="5" width="5.8515625" style="0" customWidth="1"/>
    <col min="6" max="6" width="7.421875" style="0" customWidth="1"/>
    <col min="7" max="7" width="6.421875" style="0" customWidth="1"/>
    <col min="8" max="8" width="7.421875" style="0" customWidth="1"/>
    <col min="9" max="9" width="7.28125" style="0" customWidth="1"/>
    <col min="10" max="10" width="6.57421875" style="0" customWidth="1"/>
    <col min="11" max="11" width="5.140625" style="0" customWidth="1"/>
    <col min="12" max="12" width="5.7109375" style="0" customWidth="1"/>
    <col min="13" max="13" width="5.421875" style="0" customWidth="1"/>
    <col min="14" max="14" width="4.421875" style="0" customWidth="1"/>
    <col min="15" max="15" width="5.421875" style="0" customWidth="1"/>
    <col min="16" max="16" width="5.140625" style="0" customWidth="1"/>
    <col min="17" max="17" width="5.7109375" style="0" customWidth="1"/>
    <col min="18" max="18" width="5.140625" style="0" customWidth="1"/>
    <col min="19" max="19" width="5.28125" style="0" customWidth="1"/>
    <col min="20" max="20" width="6.00390625" style="0" customWidth="1"/>
    <col min="21" max="21" width="5.140625" style="0" customWidth="1"/>
    <col min="22" max="22" width="6.140625" style="0" customWidth="1"/>
    <col min="23" max="23" width="5.421875" style="0" customWidth="1"/>
    <col min="24" max="24" width="7.8515625" style="0" customWidth="1"/>
    <col min="25" max="25" width="8.28125" style="0" customWidth="1"/>
    <col min="26" max="26" width="9.00390625" style="0" customWidth="1"/>
  </cols>
  <sheetData>
    <row r="1" spans="1:12" ht="15">
      <c r="A1" s="1" t="s">
        <v>0</v>
      </c>
      <c r="L1" s="2"/>
    </row>
    <row r="2" spans="1:17" ht="14.25">
      <c r="A2" s="2"/>
      <c r="B2">
        <f>512.48+72.9+45.3</f>
        <v>630.68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27" ht="21" customHeight="1">
      <c r="B3" s="2"/>
      <c r="C3" s="2" t="s">
        <v>2</v>
      </c>
      <c r="D3" s="2"/>
      <c r="E3" s="2"/>
      <c r="F3" s="2"/>
      <c r="G3" s="2"/>
      <c r="H3" s="2"/>
      <c r="I3" s="2"/>
      <c r="J3" s="2"/>
      <c r="AA3" s="5" t="s">
        <v>3</v>
      </c>
    </row>
    <row r="4" ht="12.75">
      <c r="AA4" s="6"/>
    </row>
    <row r="5" spans="1:27" ht="12.75" customHeight="1">
      <c r="A5" s="7">
        <v>2021</v>
      </c>
      <c r="B5" s="7" t="s">
        <v>4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5" t="s">
        <v>6</v>
      </c>
      <c r="Y5" s="5" t="s">
        <v>7</v>
      </c>
      <c r="Z5" s="11" t="s">
        <v>8</v>
      </c>
      <c r="AA5" s="6"/>
    </row>
    <row r="6" spans="1:27" ht="12.75">
      <c r="A6" s="12"/>
      <c r="B6" s="12"/>
      <c r="C6" s="13" t="s">
        <v>9</v>
      </c>
      <c r="D6" s="14" t="s">
        <v>10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5"/>
      <c r="Y6" s="15"/>
      <c r="Z6" s="11"/>
      <c r="AA6" s="6"/>
    </row>
    <row r="7" spans="1:27" ht="102">
      <c r="A7" s="16"/>
      <c r="B7" s="16"/>
      <c r="C7" s="17"/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9" t="s">
        <v>18</v>
      </c>
      <c r="L7" s="20" t="s">
        <v>19</v>
      </c>
      <c r="M7" s="20" t="s">
        <v>20</v>
      </c>
      <c r="N7" s="21" t="s">
        <v>21</v>
      </c>
      <c r="O7" s="19" t="s">
        <v>22</v>
      </c>
      <c r="P7" s="20" t="s">
        <v>23</v>
      </c>
      <c r="Q7" s="19" t="s">
        <v>24</v>
      </c>
      <c r="R7" s="19" t="s">
        <v>25</v>
      </c>
      <c r="S7" s="20" t="s">
        <v>26</v>
      </c>
      <c r="T7" s="19" t="s">
        <v>27</v>
      </c>
      <c r="U7" s="19" t="s">
        <v>28</v>
      </c>
      <c r="V7" s="19" t="s">
        <v>29</v>
      </c>
      <c r="W7" s="20" t="s">
        <v>30</v>
      </c>
      <c r="X7" s="22"/>
      <c r="Y7" s="22"/>
      <c r="Z7" s="11"/>
      <c r="AA7" s="23"/>
    </row>
    <row r="8" spans="1:27" ht="18.75" customHeight="1">
      <c r="A8" s="24" t="s">
        <v>31</v>
      </c>
      <c r="B8" s="25">
        <f>'[1]Шк 1'!$L$8</f>
        <v>3306.2</v>
      </c>
      <c r="C8" s="25">
        <f>7.41*B2+(1.36+0.04)*B2</f>
        <v>5556.2908</v>
      </c>
      <c r="D8" s="26">
        <f>C8*60/100</f>
        <v>3333.7744799999996</v>
      </c>
      <c r="E8" s="26">
        <f>D8*28/100</f>
        <v>933.4568543999999</v>
      </c>
      <c r="F8" s="25">
        <v>3356.16</v>
      </c>
      <c r="G8" s="25">
        <f>'[1]Шк 1'!$Q8</f>
        <v>57.52347295857548</v>
      </c>
      <c r="H8" s="25">
        <f>'[1]Шк 1'!$R8</f>
        <v>38.60936506802468</v>
      </c>
      <c r="I8" s="25">
        <f>'[2]Шк 1'!$S8</f>
        <v>206.9758788351579</v>
      </c>
      <c r="J8" s="26">
        <f>C8-(D8+E8+F8+G8+H8+I8)</f>
        <v>-2370.2092512617583</v>
      </c>
      <c r="K8" s="27"/>
      <c r="L8" s="27">
        <v>66.67</v>
      </c>
      <c r="M8" s="28"/>
      <c r="N8" s="28"/>
      <c r="O8" s="27"/>
      <c r="P8" s="27"/>
      <c r="Q8" s="27"/>
      <c r="R8" s="27"/>
      <c r="S8" s="27"/>
      <c r="T8" s="27"/>
      <c r="U8" s="27"/>
      <c r="V8" s="27"/>
      <c r="W8" s="27"/>
      <c r="X8" s="24">
        <f>SUM(K8:W8)</f>
        <v>66.67</v>
      </c>
      <c r="Y8" s="25">
        <f>C8+X8</f>
        <v>5622.9608</v>
      </c>
      <c r="Z8" s="25">
        <f>B8-C8-X8</f>
        <v>-2316.7608</v>
      </c>
      <c r="AA8" s="24">
        <f>'[1]Шк 1'!$AE$8</f>
        <v>85723.59</v>
      </c>
    </row>
    <row r="9" spans="1:27" ht="18.75" customHeight="1">
      <c r="A9" s="24" t="s">
        <v>32</v>
      </c>
      <c r="B9" s="25">
        <f>'[1]Шк 1'!$L$9</f>
        <v>4264.9800000000005</v>
      </c>
      <c r="C9" s="25">
        <f>7.41*B2+(1.36+0.04)*B2</f>
        <v>5556.2908</v>
      </c>
      <c r="D9" s="26">
        <f aca="true" t="shared" si="0" ref="D9:D19">C9*60/100</f>
        <v>3333.7744799999996</v>
      </c>
      <c r="E9" s="26">
        <f aca="true" t="shared" si="1" ref="E9:E20">D9*28/100</f>
        <v>933.4568543999999</v>
      </c>
      <c r="F9" s="25">
        <v>1398.4</v>
      </c>
      <c r="G9" s="25">
        <f>'[1]Шк 1'!$Q9</f>
        <v>36.896084357644526</v>
      </c>
      <c r="H9" s="25">
        <f>'[1]Шк 1'!$R9</f>
        <v>51.564265313859394</v>
      </c>
      <c r="I9" s="25">
        <f>'[2]Шк 1'!$S9</f>
        <v>207.83478252033314</v>
      </c>
      <c r="J9" s="26">
        <f aca="true" t="shared" si="2" ref="J9:J19">C9-(D9+E9+F9+G9+H9+I9)</f>
        <v>-405.6356665918356</v>
      </c>
      <c r="K9" s="27"/>
      <c r="L9" s="27">
        <v>66.67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>
        <f>498</f>
        <v>498</v>
      </c>
      <c r="X9" s="24">
        <f aca="true" t="shared" si="3" ref="X9:X19">K9+L9+M9+N9+O9+P9+V9+W9+R9+S9</f>
        <v>564.67</v>
      </c>
      <c r="Y9" s="25">
        <f aca="true" t="shared" si="4" ref="Y9:Y19">C9+X9</f>
        <v>6120.9608</v>
      </c>
      <c r="Z9" s="25">
        <f aca="true" t="shared" si="5" ref="Z9:Z19">B9-C9-X9</f>
        <v>-1855.9807999999994</v>
      </c>
      <c r="AA9" s="24">
        <f>'[1]Шк 1'!$AE$9</f>
        <v>88124.12</v>
      </c>
    </row>
    <row r="10" spans="1:27" ht="18.75" customHeight="1">
      <c r="A10" s="24" t="s">
        <v>33</v>
      </c>
      <c r="B10" s="25">
        <f>'[1]Шк 1'!$L$10</f>
        <v>4661.22</v>
      </c>
      <c r="C10" s="25">
        <f>7.41*B2+(1.36+0.04)*B2</f>
        <v>5556.2908</v>
      </c>
      <c r="D10" s="26">
        <f t="shared" si="0"/>
        <v>3333.7744799999996</v>
      </c>
      <c r="E10" s="26">
        <f t="shared" si="1"/>
        <v>933.4568543999999</v>
      </c>
      <c r="F10" s="25">
        <v>7231.2</v>
      </c>
      <c r="G10" s="25">
        <f>'[1]Шк 1'!$Q10</f>
        <v>65.67306326276172</v>
      </c>
      <c r="H10" s="25">
        <f>'[1]Шк 1'!$R10</f>
        <v>91.98253177677111</v>
      </c>
      <c r="I10" s="25">
        <f>'[2]Шк 1'!$S10</f>
        <v>218.24440361752386</v>
      </c>
      <c r="J10" s="26">
        <f t="shared" si="2"/>
        <v>-6318.040533057058</v>
      </c>
      <c r="K10" s="27"/>
      <c r="L10" s="27">
        <v>66.67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4">
        <f t="shared" si="3"/>
        <v>66.67</v>
      </c>
      <c r="Y10" s="25">
        <f t="shared" si="4"/>
        <v>5622.9608</v>
      </c>
      <c r="Z10" s="25">
        <f t="shared" si="5"/>
        <v>-961.7407999999995</v>
      </c>
      <c r="AA10" s="25">
        <f>'[1]Шк 1'!$AE$10</f>
        <v>90128.41</v>
      </c>
    </row>
    <row r="11" spans="1:27" ht="18.75" customHeight="1">
      <c r="A11" s="24" t="s">
        <v>34</v>
      </c>
      <c r="B11" s="25">
        <f>'[1]Шк 1'!$L$11</f>
        <v>7505.719999999999</v>
      </c>
      <c r="C11" s="25">
        <f>7.41*B2+(1.36+0.04)*B2</f>
        <v>5556.2908</v>
      </c>
      <c r="D11" s="26">
        <f t="shared" si="0"/>
        <v>3333.7744799999996</v>
      </c>
      <c r="E11" s="26">
        <f t="shared" si="1"/>
        <v>933.4568543999999</v>
      </c>
      <c r="F11" s="25">
        <v>885.2</v>
      </c>
      <c r="G11" s="25">
        <f>'[1]Шк 1'!$Q11</f>
        <v>57.46454626108503</v>
      </c>
      <c r="H11" s="25">
        <f>'[1]Шк 1'!$R11</f>
        <v>66.2130176852456</v>
      </c>
      <c r="I11" s="25">
        <f>'[2]Шк 1'!$S11</f>
        <v>192.02504201389027</v>
      </c>
      <c r="J11" s="26">
        <f t="shared" si="2"/>
        <v>88.15685963978012</v>
      </c>
      <c r="K11" s="27"/>
      <c r="L11" s="27">
        <v>66.67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4">
        <f t="shared" si="3"/>
        <v>66.67</v>
      </c>
      <c r="Y11" s="25">
        <f t="shared" si="4"/>
        <v>5622.9608</v>
      </c>
      <c r="Z11" s="25">
        <f t="shared" si="5"/>
        <v>1882.7591999999995</v>
      </c>
      <c r="AA11" s="25">
        <f>'[1]Шк 1'!$AE$11</f>
        <v>89288.2</v>
      </c>
    </row>
    <row r="12" spans="1:27" ht="18.75" customHeight="1">
      <c r="A12" s="24" t="s">
        <v>35</v>
      </c>
      <c r="B12" s="25">
        <f>'[1]Шк 1'!$L$12</f>
        <v>11074.32</v>
      </c>
      <c r="C12" s="25">
        <f>7.41*B2+(1.36+0.04)*B2</f>
        <v>5556.2908</v>
      </c>
      <c r="D12" s="26">
        <f t="shared" si="0"/>
        <v>3333.7744799999996</v>
      </c>
      <c r="E12" s="26">
        <f t="shared" si="1"/>
        <v>933.4568543999999</v>
      </c>
      <c r="F12" s="25">
        <v>1427.84</v>
      </c>
      <c r="G12" s="25">
        <f>'[1]Шк 1'!$Q12</f>
        <v>76.67849530100092</v>
      </c>
      <c r="H12" s="25">
        <f>'[1]Шк 1'!$R12</f>
        <v>1924.4267624095708</v>
      </c>
      <c r="I12" s="25">
        <f>'[2]Шк 1'!$S12</f>
        <v>205.85114403880203</v>
      </c>
      <c r="J12" s="26">
        <f t="shared" si="2"/>
        <v>-2345.736936149374</v>
      </c>
      <c r="K12" s="27"/>
      <c r="L12" s="27">
        <v>66.67</v>
      </c>
      <c r="M12" s="27"/>
      <c r="N12" s="27"/>
      <c r="O12" s="27"/>
      <c r="P12" s="27"/>
      <c r="Q12" s="27"/>
      <c r="R12" s="27"/>
      <c r="S12" s="27">
        <v>1700</v>
      </c>
      <c r="T12" s="27"/>
      <c r="U12" s="27">
        <v>2817</v>
      </c>
      <c r="V12" s="27"/>
      <c r="W12" s="27">
        <f>5747+1500</f>
        <v>7247</v>
      </c>
      <c r="X12" s="24">
        <f>K12+L12+M12+N12+O12+P12+V12+W12+R12+S12+T12+U12</f>
        <v>11830.67</v>
      </c>
      <c r="Y12" s="25">
        <f t="shared" si="4"/>
        <v>17386.9608</v>
      </c>
      <c r="Z12" s="25">
        <f t="shared" si="5"/>
        <v>-6312.6408</v>
      </c>
      <c r="AA12" s="25">
        <f>'[1]Шк 1'!$AE$12</f>
        <v>88879.39</v>
      </c>
    </row>
    <row r="13" spans="1:27" ht="18.75" customHeight="1">
      <c r="A13" s="24" t="s">
        <v>36</v>
      </c>
      <c r="B13" s="25">
        <f>'[1]Шк 1'!$L$13</f>
        <v>4732.99</v>
      </c>
      <c r="C13" s="25">
        <f>7.41*B2+(1.36+0.04)*B2</f>
        <v>5556.2908</v>
      </c>
      <c r="D13" s="26">
        <f t="shared" si="0"/>
        <v>3333.7744799999996</v>
      </c>
      <c r="E13" s="26">
        <f t="shared" si="1"/>
        <v>933.4568543999999</v>
      </c>
      <c r="F13" s="25">
        <v>754.4</v>
      </c>
      <c r="G13" s="25">
        <f>'[1]Шк 1'!$Q13</f>
        <v>72.53431806865395</v>
      </c>
      <c r="H13" s="25">
        <f>'[1]Шк 1'!$R13</f>
        <v>759.3969063131442</v>
      </c>
      <c r="I13" s="25">
        <f>'[2]Шк 1'!$S13</f>
        <v>218.52394924471304</v>
      </c>
      <c r="J13" s="26">
        <f t="shared" si="2"/>
        <v>-515.7957080265105</v>
      </c>
      <c r="K13" s="27"/>
      <c r="L13" s="27">
        <v>66.67</v>
      </c>
      <c r="M13" s="27">
        <v>9770</v>
      </c>
      <c r="N13" s="27"/>
      <c r="O13" s="27"/>
      <c r="P13" s="27"/>
      <c r="Q13" s="27"/>
      <c r="R13" s="27"/>
      <c r="S13" s="27"/>
      <c r="T13" s="27"/>
      <c r="U13" s="27">
        <v>2817</v>
      </c>
      <c r="V13" s="27"/>
      <c r="W13" s="27"/>
      <c r="X13" s="24">
        <f>K13+L13+M13+N13+O13+P13+V13+W13+R13+S13+T13+U13</f>
        <v>12653.67</v>
      </c>
      <c r="Y13" s="25">
        <f t="shared" si="4"/>
        <v>18209.9608</v>
      </c>
      <c r="Z13" s="25">
        <f t="shared" si="5"/>
        <v>-13476.9708</v>
      </c>
      <c r="AA13" s="25">
        <f>'[1]Шк 1'!$AE$13</f>
        <v>91353.25</v>
      </c>
    </row>
    <row r="14" spans="1:27" ht="18.75" customHeight="1">
      <c r="A14" s="24" t="s">
        <v>37</v>
      </c>
      <c r="B14" s="25">
        <f>'[1]Шк 1'!$L$14</f>
        <v>6141.18</v>
      </c>
      <c r="C14" s="25">
        <f>7.41*B2+(1.42+0.05)*B2</f>
        <v>5600.438399999999</v>
      </c>
      <c r="D14" s="26">
        <f t="shared" si="0"/>
        <v>3360.2630399999994</v>
      </c>
      <c r="E14" s="26">
        <f t="shared" si="1"/>
        <v>940.8736511999999</v>
      </c>
      <c r="F14" s="25">
        <v>1290.71</v>
      </c>
      <c r="G14" s="25">
        <f>'[1]Шк 1'!$Q14</f>
        <v>63.5599943532281</v>
      </c>
      <c r="H14" s="25">
        <f>'[1]Шк 1'!$R14</f>
        <v>96.70227582729821</v>
      </c>
      <c r="I14" s="25">
        <f>'[2]Шк 1'!$S14</f>
        <v>216.8770061353146</v>
      </c>
      <c r="J14" s="26">
        <f t="shared" si="2"/>
        <v>-368.54756751584046</v>
      </c>
      <c r="K14" s="27"/>
      <c r="L14" s="27">
        <v>66.67</v>
      </c>
      <c r="M14" s="27"/>
      <c r="N14" s="27"/>
      <c r="O14" s="27"/>
      <c r="P14" s="27">
        <f>3353+1200</f>
        <v>4553</v>
      </c>
      <c r="Q14" s="27"/>
      <c r="R14" s="27"/>
      <c r="S14" s="27"/>
      <c r="T14" s="27"/>
      <c r="U14" s="27"/>
      <c r="V14" s="27">
        <f>22989+1200</f>
        <v>24189</v>
      </c>
      <c r="W14" s="27"/>
      <c r="X14" s="24">
        <f t="shared" si="3"/>
        <v>28808.67</v>
      </c>
      <c r="Y14" s="25">
        <f t="shared" si="4"/>
        <v>34409.1084</v>
      </c>
      <c r="Z14" s="25">
        <f t="shared" si="5"/>
        <v>-28267.928399999997</v>
      </c>
      <c r="AA14" s="25">
        <f>'[1]Шк 1'!$AE$14</f>
        <v>91916.64</v>
      </c>
    </row>
    <row r="15" spans="1:27" ht="18.75" customHeight="1">
      <c r="A15" s="24" t="s">
        <v>38</v>
      </c>
      <c r="B15" s="25">
        <f>'[1]Шк 1'!$L$15</f>
        <v>13054.789999999999</v>
      </c>
      <c r="C15" s="25">
        <f>7.41*B2+(1.42+0.05)*B2</f>
        <v>5600.438399999999</v>
      </c>
      <c r="D15" s="26">
        <f t="shared" si="0"/>
        <v>3360.2630399999994</v>
      </c>
      <c r="E15" s="26">
        <f t="shared" si="1"/>
        <v>940.8736511999999</v>
      </c>
      <c r="F15" s="25">
        <v>677.91</v>
      </c>
      <c r="G15" s="25">
        <f>'[1]Шк 1'!$Q15</f>
        <v>46.41524968596475</v>
      </c>
      <c r="H15" s="25">
        <f>'[1]Шк 1'!$R15</f>
        <v>95.10472538819609</v>
      </c>
      <c r="I15" s="25">
        <f>'[2]Шк 1'!$S15</f>
        <v>209.2099257368201</v>
      </c>
      <c r="J15" s="26">
        <f t="shared" si="2"/>
        <v>270.6618079890186</v>
      </c>
      <c r="K15" s="27"/>
      <c r="L15" s="27">
        <v>66.67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4">
        <f t="shared" si="3"/>
        <v>66.67</v>
      </c>
      <c r="Y15" s="25">
        <f t="shared" si="4"/>
        <v>5667.108399999999</v>
      </c>
      <c r="Z15" s="25">
        <f t="shared" si="5"/>
        <v>7387.6816</v>
      </c>
      <c r="AA15" s="25">
        <f>'[1]Шк 1'!$AE$15</f>
        <v>85566.44</v>
      </c>
    </row>
    <row r="16" spans="1:27" ht="18.75" customHeight="1">
      <c r="A16" s="24" t="s">
        <v>39</v>
      </c>
      <c r="B16" s="25">
        <f>'[1]Шк 1'!$L$16</f>
        <v>2487.4900000000002</v>
      </c>
      <c r="C16" s="25">
        <f>7.41*B2+(1.42+0.05)*B2</f>
        <v>5600.438399999999</v>
      </c>
      <c r="D16" s="26">
        <f t="shared" si="0"/>
        <v>3360.2630399999994</v>
      </c>
      <c r="E16" s="26">
        <f t="shared" si="1"/>
        <v>940.8736511999999</v>
      </c>
      <c r="F16" s="25">
        <v>371.51</v>
      </c>
      <c r="G16" s="25">
        <f>'[1]Шк 1'!$Q16</f>
        <v>72.79858688126068</v>
      </c>
      <c r="H16" s="25">
        <f>'[1]Шк 1'!$R16</f>
        <v>80.83813528333518</v>
      </c>
      <c r="I16" s="25">
        <f>'[2]Шк 1'!$S16</f>
        <v>224.81512530690253</v>
      </c>
      <c r="J16" s="26">
        <f t="shared" si="2"/>
        <v>549.3398613285017</v>
      </c>
      <c r="K16" s="27"/>
      <c r="L16" s="27">
        <v>66.67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4">
        <f t="shared" si="3"/>
        <v>66.67</v>
      </c>
      <c r="Y16" s="25">
        <f t="shared" si="4"/>
        <v>5667.108399999999</v>
      </c>
      <c r="Z16" s="25">
        <f t="shared" si="5"/>
        <v>-3179.618399999999</v>
      </c>
      <c r="AA16" s="25">
        <f>'[1]Шк 1'!$AE$16</f>
        <v>89239.02</v>
      </c>
    </row>
    <row r="17" spans="1:27" ht="18.75" customHeight="1">
      <c r="A17" s="24" t="s">
        <v>40</v>
      </c>
      <c r="B17" s="25">
        <f>'[1]Шк 1'!$L$17</f>
        <v>14603.97</v>
      </c>
      <c r="C17" s="25">
        <f>7.78*B2+(1.42+0.05)*B2</f>
        <v>5833.789999999999</v>
      </c>
      <c r="D17" s="26">
        <f>C17*57/100</f>
        <v>3325.2603</v>
      </c>
      <c r="E17" s="26">
        <f t="shared" si="1"/>
        <v>931.0728839999999</v>
      </c>
      <c r="F17" s="25">
        <v>1244.75</v>
      </c>
      <c r="G17" s="25">
        <f>'[1]Шк 1'!$Q17</f>
        <v>64.28718425094681</v>
      </c>
      <c r="H17" s="25">
        <f>'[1]Шк 1'!$R17</f>
        <v>56.08892233734462</v>
      </c>
      <c r="I17" s="25">
        <f>'[2]Шк 1'!$S17</f>
        <v>195.79915477892467</v>
      </c>
      <c r="J17" s="26">
        <f t="shared" si="2"/>
        <v>16.53155463278381</v>
      </c>
      <c r="K17" s="27"/>
      <c r="L17" s="27">
        <v>66.67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4">
        <f t="shared" si="3"/>
        <v>66.67</v>
      </c>
      <c r="Y17" s="25">
        <f t="shared" si="4"/>
        <v>5900.459999999999</v>
      </c>
      <c r="Z17" s="25">
        <f t="shared" si="5"/>
        <v>8703.51</v>
      </c>
      <c r="AA17" s="25">
        <f>'[1]Шк 1'!$AE$17</f>
        <v>89066.71</v>
      </c>
    </row>
    <row r="18" spans="1:27" ht="18.75" customHeight="1">
      <c r="A18" s="24" t="s">
        <v>41</v>
      </c>
      <c r="B18" s="25">
        <f>'[1]Шк 1'!$L$18</f>
        <v>5379.56</v>
      </c>
      <c r="C18" s="25">
        <f>7.78*B2+(1.42+0.05)*B2</f>
        <v>5833.789999999999</v>
      </c>
      <c r="D18" s="26">
        <f t="shared" si="0"/>
        <v>3500.2739999999994</v>
      </c>
      <c r="E18" s="26">
        <f t="shared" si="1"/>
        <v>980.0767199999999</v>
      </c>
      <c r="F18" s="25">
        <v>727.7</v>
      </c>
      <c r="G18" s="25">
        <f>'[1]Шк 1'!$Q18</f>
        <v>45.48452032533036</v>
      </c>
      <c r="H18" s="25">
        <f>'[1]Шк 1'!$R18</f>
        <v>7.659268905625276</v>
      </c>
      <c r="I18" s="25">
        <f>'[2]Шк 1'!$S18</f>
        <v>206.6149878645994</v>
      </c>
      <c r="J18" s="26">
        <f t="shared" si="2"/>
        <v>365.9805029044446</v>
      </c>
      <c r="K18" s="27"/>
      <c r="L18" s="27">
        <v>66.67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4">
        <f t="shared" si="3"/>
        <v>66.67</v>
      </c>
      <c r="Y18" s="25">
        <f t="shared" si="4"/>
        <v>5900.459999999999</v>
      </c>
      <c r="Z18" s="25">
        <f t="shared" si="5"/>
        <v>-520.8999999999986</v>
      </c>
      <c r="AA18" s="25">
        <f>'[1]Шк 1'!$AE$18</f>
        <v>91231.85</v>
      </c>
    </row>
    <row r="19" spans="1:27" ht="18.75" customHeight="1">
      <c r="A19" s="24" t="s">
        <v>42</v>
      </c>
      <c r="B19" s="25">
        <f>'[1]Шк 1'!$L$19</f>
        <v>12942.71</v>
      </c>
      <c r="C19" s="25">
        <f>7.78*B2+(1.42+0.05)*B2</f>
        <v>5833.789999999999</v>
      </c>
      <c r="D19" s="26">
        <f t="shared" si="0"/>
        <v>3500.2739999999994</v>
      </c>
      <c r="E19" s="26">
        <f t="shared" si="1"/>
        <v>980.0767199999999</v>
      </c>
      <c r="F19" s="25">
        <v>268.1</v>
      </c>
      <c r="G19" s="25">
        <f>'[1]Шк 1'!$Q19</f>
        <v>40.40845202315302</v>
      </c>
      <c r="H19" s="25">
        <f>'[1]Шк 1'!$R19</f>
        <v>317.10302636645395</v>
      </c>
      <c r="I19" s="25">
        <f>'[2]Шк 1'!$S19</f>
        <v>243.96626193236227</v>
      </c>
      <c r="J19" s="26">
        <f t="shared" si="2"/>
        <v>483.86153967802966</v>
      </c>
      <c r="K19" s="27"/>
      <c r="L19" s="27">
        <v>66.67</v>
      </c>
      <c r="M19" s="27"/>
      <c r="N19" s="27"/>
      <c r="O19" s="27"/>
      <c r="P19" s="27"/>
      <c r="Q19" s="27"/>
      <c r="R19" s="27"/>
      <c r="S19" s="27"/>
      <c r="T19" s="27">
        <v>9000</v>
      </c>
      <c r="U19" s="27"/>
      <c r="V19" s="27"/>
      <c r="W19" s="27"/>
      <c r="X19" s="24">
        <f t="shared" si="3"/>
        <v>66.67</v>
      </c>
      <c r="Y19" s="25">
        <f t="shared" si="4"/>
        <v>5900.459999999999</v>
      </c>
      <c r="Z19" s="25">
        <f t="shared" si="5"/>
        <v>7042.25</v>
      </c>
      <c r="AA19" s="25">
        <f>'[1]Шк 1'!$AE$19</f>
        <v>88329.09</v>
      </c>
    </row>
    <row r="20" spans="1:27" ht="18.75" customHeight="1">
      <c r="A20" s="29" t="s">
        <v>43</v>
      </c>
      <c r="B20" s="30">
        <f>B8+B9+B10+B11+B12+B13+B14+B15+B16+B17+B18+B19</f>
        <v>90155.13</v>
      </c>
      <c r="C20" s="30">
        <f>C8+C9+C10+C11+C12+C13+C14+C15+C16+C17+C18+C19</f>
        <v>67640.43</v>
      </c>
      <c r="D20" s="31">
        <f>SUM(D8:D19)</f>
        <v>40409.244299999984</v>
      </c>
      <c r="E20" s="31">
        <f t="shared" si="1"/>
        <v>11314.588403999996</v>
      </c>
      <c r="F20" s="31">
        <f>SUM(F8:F19)</f>
        <v>19633.879999999997</v>
      </c>
      <c r="G20" s="31">
        <f>SUM(G8:G19)</f>
        <v>699.7239677296052</v>
      </c>
      <c r="H20" s="31">
        <f>SUM(H8:H19)</f>
        <v>3585.689202674869</v>
      </c>
      <c r="I20" s="31">
        <f>SUM(I8:I19)</f>
        <v>2546.7376620253435</v>
      </c>
      <c r="J20" s="31">
        <f>SUM(J8:J19)</f>
        <v>-10549.43353642982</v>
      </c>
      <c r="K20" s="29">
        <f aca="true" t="shared" si="6" ref="K20:Q20">K8+K9+K10+K11+K12+K13+K14+K15+K16+K17+K18+K19</f>
        <v>0</v>
      </c>
      <c r="L20" s="30">
        <f t="shared" si="6"/>
        <v>800.0399999999998</v>
      </c>
      <c r="M20" s="29">
        <f t="shared" si="6"/>
        <v>9770</v>
      </c>
      <c r="N20" s="29">
        <f t="shared" si="6"/>
        <v>0</v>
      </c>
      <c r="O20" s="29">
        <f t="shared" si="6"/>
        <v>0</v>
      </c>
      <c r="P20" s="29">
        <f t="shared" si="6"/>
        <v>4553</v>
      </c>
      <c r="Q20" s="29">
        <f t="shared" si="6"/>
        <v>0</v>
      </c>
      <c r="R20" s="29">
        <f>R8+R9+R10+R11+R12+R13+R14+R15+R16+R17+R18+R19</f>
        <v>0</v>
      </c>
      <c r="S20" s="29">
        <f>S8+S9+S10+S11+S12+S13+S14+S15+S16+S17+S18+S19</f>
        <v>1700</v>
      </c>
      <c r="T20" s="29">
        <f>T8+T9+T10+T11+T12+T13+T14+T15+T16+T17+T18+T19</f>
        <v>9000</v>
      </c>
      <c r="U20" s="29">
        <f>SUM(U8:U19)</f>
        <v>5634</v>
      </c>
      <c r="V20" s="29">
        <f>V8+V9+V10+V11+V12+V13+V14+V15+V16+V17+V18+V19</f>
        <v>24189</v>
      </c>
      <c r="W20" s="29">
        <f>W8+W9+W10+W11+W12+W13+W14+W15+W16+W17+W18+W19</f>
        <v>7745</v>
      </c>
      <c r="X20" s="26">
        <f>K20+L20+M20+N20+O20+P20+V20+W20+R20+S20+T20+U20</f>
        <v>63391.04</v>
      </c>
      <c r="Y20" s="26">
        <f>C20+X20</f>
        <v>131031.47</v>
      </c>
      <c r="Z20" s="26">
        <f>B20-C20-X20</f>
        <v>-40876.33999999999</v>
      </c>
      <c r="AA20" s="24"/>
    </row>
    <row r="21" spans="4:10" ht="12.75">
      <c r="D21" s="32"/>
      <c r="E21" s="32"/>
      <c r="F21" s="32"/>
      <c r="G21" s="32"/>
      <c r="H21" s="32"/>
      <c r="I21" s="32"/>
      <c r="J21" s="32"/>
    </row>
    <row r="22" spans="1:12" ht="12.75">
      <c r="A22" s="2"/>
      <c r="B22" s="33"/>
      <c r="L22" s="2"/>
    </row>
    <row r="23" spans="1:25" ht="12.75">
      <c r="A23" s="2"/>
      <c r="B23" s="33"/>
      <c r="E23" s="34" t="s">
        <v>44</v>
      </c>
      <c r="F23" s="34"/>
      <c r="G23" s="34"/>
      <c r="H23" s="34"/>
      <c r="I23" s="34"/>
      <c r="J23" s="34"/>
      <c r="K23" s="34"/>
      <c r="L23" s="34"/>
      <c r="O23" s="34"/>
      <c r="P23" s="34"/>
      <c r="Q23" s="34"/>
      <c r="R23" s="34"/>
      <c r="S23" s="35"/>
      <c r="T23" s="35"/>
      <c r="U23" s="35"/>
      <c r="V23" s="35"/>
      <c r="W23" s="35"/>
      <c r="X23" s="35"/>
      <c r="Y23" s="35"/>
    </row>
    <row r="24" spans="1:25" ht="12.75">
      <c r="A24" s="36"/>
      <c r="B24" s="37"/>
      <c r="E24" s="35" t="s">
        <v>45</v>
      </c>
      <c r="F24" s="35"/>
      <c r="G24" s="35"/>
      <c r="H24" s="35"/>
      <c r="I24" s="35"/>
      <c r="J24" s="35"/>
      <c r="K24" s="35"/>
      <c r="L24" s="35"/>
      <c r="S24" s="35"/>
      <c r="T24" s="35"/>
      <c r="U24" s="35"/>
      <c r="V24" s="35"/>
      <c r="W24" s="35"/>
      <c r="X24" s="35"/>
      <c r="Y24" s="35"/>
    </row>
    <row r="25" spans="1:25" ht="12.75">
      <c r="A25" s="36" t="s">
        <v>46</v>
      </c>
      <c r="B25" s="37">
        <f>B20</f>
        <v>90155.13</v>
      </c>
      <c r="E25" s="35" t="s">
        <v>47</v>
      </c>
      <c r="F25" s="35"/>
      <c r="G25" s="35"/>
      <c r="H25" s="35"/>
      <c r="I25" s="35"/>
      <c r="J25" s="35"/>
      <c r="K25" s="35"/>
      <c r="L25" s="35"/>
      <c r="S25" s="34"/>
      <c r="T25" s="34"/>
      <c r="U25" s="34"/>
      <c r="V25" s="34"/>
      <c r="W25" s="34"/>
      <c r="X25" s="34"/>
      <c r="Y25" s="34"/>
    </row>
    <row r="26" spans="1:23" ht="15">
      <c r="A26" s="36" t="s">
        <v>48</v>
      </c>
      <c r="B26" s="37">
        <f>C20+X20</f>
        <v>131031.47</v>
      </c>
      <c r="C26" s="38"/>
      <c r="D26" s="39" t="s">
        <v>49</v>
      </c>
      <c r="E26" s="39"/>
      <c r="F26" s="39"/>
      <c r="G26" s="39"/>
      <c r="H26" s="39"/>
      <c r="I26" s="39"/>
      <c r="J26" s="39"/>
      <c r="K26" s="39">
        <v>2</v>
      </c>
      <c r="P26" s="34"/>
      <c r="Q26" s="34"/>
      <c r="R26" s="34"/>
      <c r="S26" s="34"/>
      <c r="T26" s="34"/>
      <c r="U26" s="34"/>
      <c r="V26" s="34"/>
      <c r="W26" s="34"/>
    </row>
    <row r="27" spans="2:23" ht="15">
      <c r="B27" s="2"/>
      <c r="D27" s="40" t="s">
        <v>50</v>
      </c>
      <c r="E27" s="41"/>
      <c r="F27" s="41"/>
      <c r="G27" s="41"/>
      <c r="H27" s="41"/>
      <c r="I27" s="41"/>
      <c r="J27" s="41"/>
      <c r="K27" s="42"/>
      <c r="P27" s="35"/>
      <c r="Q27" s="35"/>
      <c r="R27" s="35"/>
      <c r="S27" s="35"/>
      <c r="T27" s="35"/>
      <c r="U27" s="35"/>
      <c r="V27" s="35"/>
      <c r="W27" s="35"/>
    </row>
    <row r="28" spans="1:23" ht="15.75">
      <c r="A28" s="43"/>
      <c r="B28" s="44">
        <v>8</v>
      </c>
      <c r="D28" s="45" t="s">
        <v>51</v>
      </c>
      <c r="E28" s="46"/>
      <c r="F28" s="46"/>
      <c r="G28" s="46"/>
      <c r="H28" s="46"/>
      <c r="I28" s="46"/>
      <c r="J28" s="47"/>
      <c r="K28" s="39"/>
      <c r="P28" s="35"/>
      <c r="Q28" s="35"/>
      <c r="R28" s="35"/>
      <c r="S28" s="35"/>
      <c r="T28" s="35"/>
      <c r="U28" s="35"/>
      <c r="V28" s="35"/>
      <c r="W28" s="35"/>
    </row>
    <row r="29" spans="1:14" ht="15.75">
      <c r="A29" s="48"/>
      <c r="B29" s="44">
        <v>3.08</v>
      </c>
      <c r="C29" s="44"/>
      <c r="D29" s="45" t="s">
        <v>52</v>
      </c>
      <c r="E29" s="46"/>
      <c r="F29" s="46"/>
      <c r="G29" s="46"/>
      <c r="H29" s="46"/>
      <c r="I29" s="46"/>
      <c r="J29" s="47"/>
      <c r="K29" s="39"/>
      <c r="L29" s="44"/>
      <c r="M29" s="44"/>
      <c r="N29" s="49"/>
    </row>
    <row r="30" spans="1:17" ht="15.75">
      <c r="A30" s="48"/>
      <c r="B30" s="44">
        <v>11.08</v>
      </c>
      <c r="C30" s="44"/>
      <c r="D30" s="39" t="s">
        <v>53</v>
      </c>
      <c r="E30" s="39"/>
      <c r="F30" s="39"/>
      <c r="G30" s="39"/>
      <c r="H30" s="39"/>
      <c r="I30" s="39"/>
      <c r="J30" s="39"/>
      <c r="K30" s="39"/>
      <c r="L30" s="44"/>
      <c r="M30" s="44"/>
      <c r="N30" s="50"/>
      <c r="P30" s="51"/>
      <c r="Q30" s="51"/>
    </row>
    <row r="31" spans="1:26" ht="15.75">
      <c r="A31" s="52"/>
      <c r="B31" s="53" t="s">
        <v>54</v>
      </c>
      <c r="C31" s="44"/>
      <c r="D31" s="54" t="s">
        <v>55</v>
      </c>
      <c r="E31" s="54"/>
      <c r="F31" s="54"/>
      <c r="G31" s="54"/>
      <c r="H31" s="54"/>
      <c r="I31" s="54"/>
      <c r="J31" s="54"/>
      <c r="K31" s="39">
        <v>2</v>
      </c>
      <c r="L31" s="44"/>
      <c r="M31" s="44"/>
      <c r="S31" s="55"/>
      <c r="T31" s="55"/>
      <c r="U31" s="55"/>
      <c r="V31" s="55"/>
      <c r="W31" s="55"/>
      <c r="X31" s="55"/>
      <c r="Y31" s="55"/>
      <c r="Z31" s="55"/>
    </row>
    <row r="32" spans="3:26" ht="15.75" hidden="1">
      <c r="C32" s="44"/>
      <c r="D32" s="44"/>
      <c r="E32" s="44"/>
      <c r="F32" s="44"/>
      <c r="G32" s="44"/>
      <c r="H32" s="44"/>
      <c r="I32" s="44"/>
      <c r="J32" s="44"/>
      <c r="L32" s="44"/>
      <c r="M32" s="50"/>
      <c r="N32" s="50"/>
      <c r="S32" s="56"/>
      <c r="T32" s="57"/>
      <c r="U32" s="57"/>
      <c r="V32" s="57"/>
      <c r="W32" s="57"/>
      <c r="X32" s="57"/>
      <c r="Y32" s="57"/>
      <c r="Z32" s="58"/>
    </row>
    <row r="33" spans="19:26" ht="15" hidden="1">
      <c r="S33" s="45"/>
      <c r="T33" s="46"/>
      <c r="U33" s="46"/>
      <c r="V33" s="46"/>
      <c r="W33" s="46"/>
      <c r="X33" s="46"/>
      <c r="Y33" s="47"/>
      <c r="Z33" s="39"/>
    </row>
    <row r="34" spans="19:26" ht="15" hidden="1">
      <c r="S34" s="45"/>
      <c r="T34" s="46"/>
      <c r="U34" s="46"/>
      <c r="V34" s="46"/>
      <c r="W34" s="46"/>
      <c r="X34" s="46"/>
      <c r="Y34" s="47"/>
      <c r="Z34" s="39"/>
    </row>
    <row r="35" spans="19:26" ht="15" hidden="1">
      <c r="S35" s="39"/>
      <c r="T35" s="39"/>
      <c r="U35" s="39"/>
      <c r="V35" s="39"/>
      <c r="W35" s="39"/>
      <c r="X35" s="39"/>
      <c r="Y35" s="39"/>
      <c r="Z35" s="39"/>
    </row>
    <row r="36" spans="19:26" ht="15" hidden="1">
      <c r="S36" s="54"/>
      <c r="T36" s="54"/>
      <c r="U36" s="54"/>
      <c r="V36" s="54"/>
      <c r="W36" s="54"/>
      <c r="X36" s="54"/>
      <c r="Y36" s="54"/>
      <c r="Z36" s="39"/>
    </row>
    <row r="37" ht="12.75" hidden="1"/>
  </sheetData>
  <sheetProtection/>
  <mergeCells count="28">
    <mergeCell ref="D31:J31"/>
    <mergeCell ref="S32:Z32"/>
    <mergeCell ref="S33:Y33"/>
    <mergeCell ref="S34:Y34"/>
    <mergeCell ref="S36:Y36"/>
    <mergeCell ref="P26:W26"/>
    <mergeCell ref="D27:K27"/>
    <mergeCell ref="P27:W27"/>
    <mergeCell ref="D28:J28"/>
    <mergeCell ref="P28:W28"/>
    <mergeCell ref="D29:J29"/>
    <mergeCell ref="E23:L23"/>
    <mergeCell ref="O23:R23"/>
    <mergeCell ref="S23:Y23"/>
    <mergeCell ref="E24:L24"/>
    <mergeCell ref="S24:Y24"/>
    <mergeCell ref="E25:L25"/>
    <mergeCell ref="S25:Y25"/>
    <mergeCell ref="C2:P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2022-04-15T07:13:11Z</dcterms:created>
  <dcterms:modified xsi:type="dcterms:W3CDTF">2022-04-15T07:13:26Z</dcterms:modified>
  <cp:category/>
  <cp:version/>
  <cp:contentType/>
  <cp:contentStatus/>
</cp:coreProperties>
</file>