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Раб,40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_xlnm.Print_Area" localSheetId="0">'Раб,40'!$A$1:$AA$35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<sst xmlns="http://schemas.openxmlformats.org/spreadsheetml/2006/main" count="56" uniqueCount="56">
  <si>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Л И Ц Е В О Й   С Ч Е Т</t>
  </si>
  <si>
    <t xml:space="preserve"> улица      Рабочая,     дом    40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</si>
  <si>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</si>
  <si>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</si>
  <si>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</si>
  <si>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</si>
  <si>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</si>
  <si>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</si>
  <si>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</si>
  <si>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</si>
  <si>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 xml:space="preserve">в том числе содержание 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</si>
  <si>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</si>
  <si>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</si>
  <si>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</si>
  <si>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</si>
  <si>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</si>
  <si>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</si>
  <si>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</si>
  <si>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</si>
  <si>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</si>
  <si>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</si>
  <si>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</si>
  <si>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</si>
  <si>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</si>
  <si>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</si>
  <si>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</si>
  <si>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</si>
  <si>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</si>
  <si>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</si>
  <si>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</si>
  <si>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</si>
  <si>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</si>
  <si>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</si>
  <si>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</si>
  <si>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</si>
  <si>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</si>
  <si>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</si>
  <si>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</si>
  <si>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</si>
  <si>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</si>
  <si>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</si>
  <si>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</si>
  <si>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</si>
  <si>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</si>
  <si>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</si>
  <si>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Всего получено</t>
  </si>
  <si>
    <t>СОИ(эл.энергия)            1,74 руб./м2</t>
  </si>
  <si>
    <t>Всего израсходовано</t>
  </si>
  <si>
    <t>СОИ(     вода )               0,05 руб./м2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</si>
  <si>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</si>
  <si>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</si>
  <si>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</si>
  <si>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</si>
  <si>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>с01.10.21 г.</t>
  </si>
  <si>
    <t xml:space="preserve">по электроснабжению                         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</si>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</sst>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u val="single"/>
      <sz val="10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38" fillId="28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0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2" borderId="8" applyNumberFormat="0" applyFont="0" applyAlignment="0" applyProtection="0"/>
    <xf numFmtId="9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34" borderId="16" xfId="0" applyFill="1" applyBorder="1" applyAlignment="1">
      <alignment/>
    </xf>
    <xf numFmtId="0" fontId="0" fillId="34" borderId="20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3" fillId="34" borderId="13" xfId="0" applyFont="1" applyFill="1" applyBorder="1" applyAlignment="1">
      <alignment/>
    </xf>
    <xf numFmtId="0" fontId="23" fillId="34" borderId="14" xfId="0" applyFont="1" applyFill="1" applyBorder="1" applyAlignment="1">
      <alignment/>
    </xf>
    <xf numFmtId="0" fontId="23" fillId="34" borderId="15" xfId="0" applyFont="1" applyFill="1" applyBorder="1" applyAlignment="1">
      <alignment/>
    </xf>
    <xf numFmtId="0" fontId="23" fillId="34" borderId="16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2" fontId="22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3" fillId="34" borderId="16" xfId="0" applyFont="1" applyFill="1" applyBorder="1" applyAlignment="1">
      <alignment horizontal="left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49">
        <row r="8">
          <cell r="L8">
            <v>38494.32</v>
          </cell>
          <cell r="Q8">
            <v>377.0544223432071</v>
          </cell>
          <cell r="R8">
            <v>253.07637202721764</v>
          </cell>
          <cell r="AE8">
            <v>248006.44</v>
          </cell>
        </row>
        <row r="9">
          <cell r="L9">
            <v>32449.32</v>
          </cell>
          <cell r="Q9">
            <v>241.8461726783474</v>
          </cell>
          <cell r="R9">
            <v>337.9930534700212</v>
          </cell>
          <cell r="AE9">
            <v>259967.31</v>
          </cell>
        </row>
        <row r="10">
          <cell r="L10">
            <v>49920.2</v>
          </cell>
          <cell r="Q10">
            <v>430.47329478666313</v>
          </cell>
          <cell r="R10">
            <v>734.92639858049</v>
          </cell>
          <cell r="AE10">
            <v>254457.3</v>
          </cell>
        </row>
        <row r="11">
          <cell r="L11">
            <v>51185.22</v>
          </cell>
          <cell r="Q11">
            <v>376.6681700753919</v>
          </cell>
          <cell r="R11">
            <v>509.01258392186423</v>
          </cell>
          <cell r="AE11">
            <v>247673.01</v>
          </cell>
        </row>
        <row r="12">
          <cell r="L12">
            <v>32169.19</v>
          </cell>
          <cell r="Q12">
            <v>502.6116168730922</v>
          </cell>
          <cell r="R12">
            <v>3434.0024591910515</v>
          </cell>
          <cell r="AE12">
            <v>259956.31</v>
          </cell>
        </row>
        <row r="13">
          <cell r="L13">
            <v>41664.689999999995</v>
          </cell>
          <cell r="Q13">
            <v>475.4473955202589</v>
          </cell>
          <cell r="R13">
            <v>271.34812614563265</v>
          </cell>
          <cell r="AE13">
            <v>262744.11</v>
          </cell>
        </row>
        <row r="14">
          <cell r="L14">
            <v>49785.27</v>
          </cell>
          <cell r="Q14">
            <v>416.62256679551166</v>
          </cell>
          <cell r="R14">
            <v>633.8633409285437</v>
          </cell>
          <cell r="AE14">
            <v>257646.67</v>
          </cell>
        </row>
        <row r="15">
          <cell r="L15">
            <v>41700.58</v>
          </cell>
          <cell r="Q15">
            <v>304.2423250567686</v>
          </cell>
          <cell r="R15">
            <v>4958.39172948023</v>
          </cell>
          <cell r="AE15">
            <v>260633.92</v>
          </cell>
        </row>
        <row r="16">
          <cell r="L16">
            <v>44981.399999999994</v>
          </cell>
          <cell r="Q16">
            <v>477.17962271997123</v>
          </cell>
          <cell r="AE16">
            <v>260340.35</v>
          </cell>
        </row>
        <row r="17">
          <cell r="L17">
            <v>39794.01</v>
          </cell>
          <cell r="Q17">
            <v>421.38914559744865</v>
          </cell>
          <cell r="R17">
            <v>698.6512408593662</v>
          </cell>
          <cell r="AE17">
            <v>267184.33</v>
          </cell>
        </row>
        <row r="18">
          <cell r="L18">
            <v>35284.82</v>
          </cell>
          <cell r="Q18">
            <v>298.1415873338466</v>
          </cell>
          <cell r="R18">
            <v>50.20491747536767</v>
          </cell>
          <cell r="AE18">
            <v>278537.5</v>
          </cell>
        </row>
        <row r="19">
          <cell r="L19">
            <v>45640.93</v>
          </cell>
          <cell r="Q19">
            <v>264.86901349550345</v>
          </cell>
          <cell r="R19">
            <v>2078.544501580924</v>
          </cell>
          <cell r="AE19">
            <v>279534.56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49">
        <row r="8">
          <cell r="S8">
            <v>1356.683913875785</v>
          </cell>
        </row>
        <row r="9">
          <cell r="S9">
            <v>1362.3138492083651</v>
          </cell>
        </row>
        <row r="10">
          <cell r="S10">
            <v>1430.546754277213</v>
          </cell>
        </row>
        <row r="11">
          <cell r="S11">
            <v>1258.6842825730957</v>
          </cell>
        </row>
        <row r="12">
          <cell r="S12">
            <v>1349.3115108007019</v>
          </cell>
        </row>
        <row r="13">
          <cell r="S13">
            <v>1432.3791178247736</v>
          </cell>
        </row>
        <row r="14">
          <cell r="S14">
            <v>1421.5837476774677</v>
          </cell>
        </row>
        <row r="15">
          <cell r="S15">
            <v>1371.327627488148</v>
          </cell>
        </row>
        <row r="16">
          <cell r="S16">
            <v>1473.6164707519258</v>
          </cell>
        </row>
        <row r="17">
          <cell r="S17">
            <v>1283.4228081746871</v>
          </cell>
        </row>
        <row r="18">
          <cell r="S18">
            <v>1354.3183484911847</v>
          </cell>
        </row>
        <row r="19">
          <cell r="S19">
            <v>1599.148195213845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PageLayoutView="0" workbookViewId="0" topLeftCell="A4">
      <selection activeCell="J22" sqref="J22"/>
    </sheetView>
  </sheetViews>
  <sheetFormatPr defaultColWidth="9.140625" defaultRowHeight="12.75"/>
  <cols>
    <col min="1" max="1" width="8.28125" style="0" customWidth="1"/>
    <col min="2" max="2" width="12.421875" style="0" customWidth="1"/>
    <col min="3" max="3" width="9.421875" style="0" customWidth="1"/>
    <col min="4" max="4" width="6.8515625" style="0" customWidth="1"/>
    <col min="5" max="5" width="5.8515625" style="0" customWidth="1"/>
    <col min="6" max="6" width="7.421875" style="0" customWidth="1"/>
    <col min="7" max="7" width="6.7109375" style="0" customWidth="1"/>
    <col min="8" max="9" width="7.28125" style="0" customWidth="1"/>
    <col min="10" max="10" width="6.00390625" style="0" customWidth="1"/>
    <col min="11" max="11" width="2.7109375" style="0" customWidth="1"/>
    <col min="12" max="12" width="4.7109375" style="0" customWidth="1"/>
    <col min="13" max="13" width="5.7109375" style="0" customWidth="1"/>
    <col min="14" max="14" width="3.140625" style="0" customWidth="1"/>
    <col min="15" max="15" width="6.8515625" style="0" customWidth="1"/>
    <col min="16" max="16" width="2.421875" style="0" customWidth="1"/>
    <col min="17" max="17" width="2.57421875" style="0" customWidth="1"/>
    <col min="18" max="18" width="2.28125" style="0" customWidth="1"/>
    <col min="19" max="20" width="4.8515625" style="0" customWidth="1"/>
    <col min="21" max="21" width="5.00390625" style="0" customWidth="1"/>
    <col min="22" max="23" width="5.7109375" style="0" customWidth="1"/>
    <col min="24" max="24" width="7.00390625" style="0" customWidth="1"/>
    <col min="25" max="25" width="9.28125" style="0" customWidth="1"/>
    <col min="26" max="26" width="9.8515625" style="0" customWidth="1"/>
    <col min="27" max="27" width="10.00390625" style="0" customWidth="1"/>
  </cols>
  <sheetData>
    <row r="1" spans="1:12" ht="15">
      <c r="A1" s="1" t="s">
        <v>0</v>
      </c>
      <c r="L1" s="2"/>
    </row>
    <row r="2" spans="1:17" ht="14.25">
      <c r="A2" s="2"/>
      <c r="B2">
        <v>3359.2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27" ht="18" customHeight="1">
      <c r="B3" s="2"/>
      <c r="C3" s="2" t="s">
        <v>2</v>
      </c>
      <c r="D3" s="2"/>
      <c r="E3" s="2"/>
      <c r="F3" s="2"/>
      <c r="G3" s="2"/>
      <c r="H3" s="2"/>
      <c r="I3" s="2"/>
      <c r="J3" s="2"/>
      <c r="AA3" s="5" t="s">
        <v>3</v>
      </c>
    </row>
    <row r="4" ht="12.75">
      <c r="AA4" s="6"/>
    </row>
    <row r="5" spans="1:27" ht="12.75" customHeight="1">
      <c r="A5" s="7">
        <v>2021</v>
      </c>
      <c r="B5" s="7" t="s">
        <v>4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5" t="s">
        <v>6</v>
      </c>
      <c r="Y5" s="5" t="s">
        <v>7</v>
      </c>
      <c r="Z5" s="11" t="s">
        <v>8</v>
      </c>
      <c r="AA5" s="6"/>
    </row>
    <row r="6" spans="1:27" ht="12.75">
      <c r="A6" s="12"/>
      <c r="B6" s="12"/>
      <c r="C6" s="13" t="s">
        <v>9</v>
      </c>
      <c r="D6" s="14" t="s">
        <v>10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5"/>
      <c r="Y6" s="15"/>
      <c r="Z6" s="11"/>
      <c r="AA6" s="6"/>
    </row>
    <row r="7" spans="1:27" ht="306">
      <c r="A7" s="16"/>
      <c r="B7" s="16"/>
      <c r="C7" s="17"/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9" t="s">
        <v>18</v>
      </c>
      <c r="L7" s="20" t="s">
        <v>19</v>
      </c>
      <c r="M7" s="20" t="s">
        <v>20</v>
      </c>
      <c r="N7" s="21" t="s">
        <v>21</v>
      </c>
      <c r="O7" s="20" t="s">
        <v>22</v>
      </c>
      <c r="P7" s="19" t="s">
        <v>23</v>
      </c>
      <c r="Q7" s="19" t="s">
        <v>24</v>
      </c>
      <c r="R7" s="19" t="s">
        <v>25</v>
      </c>
      <c r="S7" s="19" t="s">
        <v>26</v>
      </c>
      <c r="T7" s="19" t="s">
        <v>27</v>
      </c>
      <c r="U7" s="19" t="s">
        <v>28</v>
      </c>
      <c r="V7" s="20" t="s">
        <v>29</v>
      </c>
      <c r="W7" s="20" t="s">
        <v>30</v>
      </c>
      <c r="X7" s="22"/>
      <c r="Y7" s="22"/>
      <c r="Z7" s="11"/>
      <c r="AA7" s="23"/>
    </row>
    <row r="8" spans="1:27" ht="19.5" customHeight="1">
      <c r="A8" s="24" t="s">
        <v>31</v>
      </c>
      <c r="B8" s="25">
        <f>'[1]Раб 40'!$L$8</f>
        <v>38494.32</v>
      </c>
      <c r="C8" s="25">
        <f>8.3*B2+(1.67+0.05)*B2</f>
        <v>33659.184</v>
      </c>
      <c r="D8" s="26">
        <f>C8*60/100</f>
        <v>20195.5104</v>
      </c>
      <c r="E8" s="26">
        <f>D8*28/100</f>
        <v>5654.742912</v>
      </c>
      <c r="F8" s="25">
        <v>4110.56</v>
      </c>
      <c r="G8" s="25">
        <f>'[1]Раб 40'!$Q8</f>
        <v>377.0544223432071</v>
      </c>
      <c r="H8" s="25">
        <f>'[1]Раб 40'!$R8</f>
        <v>253.07637202721764</v>
      </c>
      <c r="I8" s="25">
        <f>'[2]Раб 40'!$S8</f>
        <v>1356.683913875785</v>
      </c>
      <c r="J8" s="26">
        <f>C8-(D8+E8+F8+G8+H8+I8)</f>
        <v>1711.5559797537862</v>
      </c>
      <c r="K8" s="24"/>
      <c r="L8" s="27">
        <v>134.83</v>
      </c>
      <c r="M8" s="28"/>
      <c r="N8" s="28"/>
      <c r="O8" s="24"/>
      <c r="P8" s="27"/>
      <c r="Q8" s="27"/>
      <c r="R8" s="27"/>
      <c r="S8" s="27"/>
      <c r="T8" s="27"/>
      <c r="U8" s="27"/>
      <c r="V8" s="27"/>
      <c r="W8" s="27"/>
      <c r="X8" s="24">
        <f>SUM(K8:W8)</f>
        <v>134.83</v>
      </c>
      <c r="Y8" s="25">
        <f>C8+X8</f>
        <v>33794.014</v>
      </c>
      <c r="Z8" s="25">
        <f>B8-C8-X8</f>
        <v>4700.305999999999</v>
      </c>
      <c r="AA8" s="24">
        <f>'[1]Раб 40'!$AE$8</f>
        <v>248006.44</v>
      </c>
    </row>
    <row r="9" spans="1:27" ht="19.5" customHeight="1">
      <c r="A9" s="24" t="s">
        <v>32</v>
      </c>
      <c r="B9" s="25">
        <f>'[1]Раб 40'!$L$9</f>
        <v>32449.32</v>
      </c>
      <c r="C9" s="25">
        <f>8.3*B2+(1.67+0.05)*B2</f>
        <v>33659.184</v>
      </c>
      <c r="D9" s="26">
        <f aca="true" t="shared" si="0" ref="D9:D19">C9*60/100</f>
        <v>20195.5104</v>
      </c>
      <c r="E9" s="26">
        <f aca="true" t="shared" si="1" ref="E9:E20">D9*28/100</f>
        <v>5654.742912</v>
      </c>
      <c r="F9" s="25">
        <v>4585.28</v>
      </c>
      <c r="G9" s="25">
        <f>'[1]Раб 40'!$Q9</f>
        <v>241.8461726783474</v>
      </c>
      <c r="H9" s="25">
        <f>'[1]Раб 40'!$R9</f>
        <v>337.9930534700212</v>
      </c>
      <c r="I9" s="25">
        <f>'[2]Раб 40'!$S9</f>
        <v>1362.3138492083651</v>
      </c>
      <c r="J9" s="26">
        <f aca="true" t="shared" si="2" ref="J9:J19">C9-(D9+E9+F9+G9+H9+I9)</f>
        <v>1281.4976126432703</v>
      </c>
      <c r="K9" s="24"/>
      <c r="L9" s="27">
        <v>134.83</v>
      </c>
      <c r="M9" s="27"/>
      <c r="N9" s="27"/>
      <c r="O9" s="27"/>
      <c r="P9" s="27"/>
      <c r="Q9" s="27"/>
      <c r="R9" s="27"/>
      <c r="S9" s="27"/>
      <c r="T9" s="27">
        <v>9000</v>
      </c>
      <c r="U9" s="27"/>
      <c r="V9" s="27"/>
      <c r="W9" s="27">
        <f>499+3448</f>
        <v>3947</v>
      </c>
      <c r="X9" s="24">
        <f>K9+L9+M9+N9+O9+P9+V9+W9+R9+S9+T9+U9</f>
        <v>13081.83</v>
      </c>
      <c r="Y9" s="25">
        <f aca="true" t="shared" si="3" ref="Y9:Y19">C9+X9</f>
        <v>46741.014</v>
      </c>
      <c r="Z9" s="25">
        <f aca="true" t="shared" si="4" ref="Z9:Z19">B9-C9-X9</f>
        <v>-14291.694000000001</v>
      </c>
      <c r="AA9" s="24">
        <f>'[1]Раб 40'!$AE$9</f>
        <v>259967.31</v>
      </c>
    </row>
    <row r="10" spans="1:27" ht="19.5" customHeight="1">
      <c r="A10" s="24" t="s">
        <v>33</v>
      </c>
      <c r="B10" s="25">
        <f>'[1]Раб 40'!$L$10</f>
        <v>49920.2</v>
      </c>
      <c r="C10" s="25">
        <f>8.3*B2+(1.67+0.05)*B2</f>
        <v>33659.184</v>
      </c>
      <c r="D10" s="26">
        <f t="shared" si="0"/>
        <v>20195.5104</v>
      </c>
      <c r="E10" s="26">
        <f t="shared" si="1"/>
        <v>5654.742912</v>
      </c>
      <c r="F10" s="25">
        <v>1571.36</v>
      </c>
      <c r="G10" s="25">
        <f>'[1]Раб 40'!$Q10</f>
        <v>430.47329478666313</v>
      </c>
      <c r="H10" s="25">
        <f>'[1]Раб 40'!$R10</f>
        <v>734.92639858049</v>
      </c>
      <c r="I10" s="25">
        <f>'[2]Раб 40'!$S10</f>
        <v>1430.546754277213</v>
      </c>
      <c r="J10" s="26">
        <f t="shared" si="2"/>
        <v>3641.6242403556353</v>
      </c>
      <c r="K10" s="24"/>
      <c r="L10" s="27">
        <v>134.83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4">
        <f aca="true" t="shared" si="5" ref="X10:X19">K10+L10+M10+N10+O10+P10+V10+W10+R10+S10</f>
        <v>134.83</v>
      </c>
      <c r="Y10" s="25">
        <f t="shared" si="3"/>
        <v>33794.014</v>
      </c>
      <c r="Z10" s="25">
        <f t="shared" si="4"/>
        <v>16126.185999999996</v>
      </c>
      <c r="AA10" s="25">
        <f>'[1]Раб 40'!$AE$10</f>
        <v>254457.3</v>
      </c>
    </row>
    <row r="11" spans="1:27" ht="19.5" customHeight="1">
      <c r="A11" s="24" t="s">
        <v>34</v>
      </c>
      <c r="B11" s="25">
        <f>'[1]Раб 40'!$L$11</f>
        <v>51185.22</v>
      </c>
      <c r="C11" s="25">
        <f>8.3*B2+(1.67+0.05)*B2</f>
        <v>33659.184</v>
      </c>
      <c r="D11" s="26">
        <f t="shared" si="0"/>
        <v>20195.5104</v>
      </c>
      <c r="E11" s="26">
        <f t="shared" si="1"/>
        <v>5654.742912</v>
      </c>
      <c r="F11" s="25">
        <v>4465.84</v>
      </c>
      <c r="G11" s="25">
        <f>'[1]Раб 40'!$Q11</f>
        <v>376.6681700753919</v>
      </c>
      <c r="H11" s="25">
        <f>'[1]Раб 40'!$R11</f>
        <v>509.01258392186423</v>
      </c>
      <c r="I11" s="25">
        <f>'[2]Раб 40'!$S11</f>
        <v>1258.6842825730957</v>
      </c>
      <c r="J11" s="26">
        <f t="shared" si="2"/>
        <v>1198.7256514296496</v>
      </c>
      <c r="K11" s="24"/>
      <c r="L11" s="27">
        <v>134.83</v>
      </c>
      <c r="M11" s="27"/>
      <c r="N11" s="27"/>
      <c r="O11" s="27"/>
      <c r="P11" s="27"/>
      <c r="Q11" s="27"/>
      <c r="R11" s="27"/>
      <c r="S11" s="27"/>
      <c r="T11" s="27"/>
      <c r="U11" s="27"/>
      <c r="V11" s="27">
        <v>17242</v>
      </c>
      <c r="W11" s="27">
        <v>17242</v>
      </c>
      <c r="X11" s="24">
        <f t="shared" si="5"/>
        <v>34618.83</v>
      </c>
      <c r="Y11" s="25">
        <f t="shared" si="3"/>
        <v>68278.014</v>
      </c>
      <c r="Z11" s="25">
        <f t="shared" si="4"/>
        <v>-17092.794</v>
      </c>
      <c r="AA11" s="25">
        <f>'[1]Раб 40'!$AE$11</f>
        <v>247673.01</v>
      </c>
    </row>
    <row r="12" spans="1:27" ht="19.5" customHeight="1">
      <c r="A12" s="24" t="s">
        <v>35</v>
      </c>
      <c r="B12" s="25">
        <f>'[1]Раб 40'!$L$12</f>
        <v>32169.19</v>
      </c>
      <c r="C12" s="25">
        <f>8.3*B2+(1.67+0.05)*B2</f>
        <v>33659.184</v>
      </c>
      <c r="D12" s="26">
        <f t="shared" si="0"/>
        <v>20195.5104</v>
      </c>
      <c r="E12" s="26">
        <f t="shared" si="1"/>
        <v>5654.742912</v>
      </c>
      <c r="F12" s="25">
        <v>4040.64</v>
      </c>
      <c r="G12" s="25">
        <f>'[1]Раб 40'!$Q12</f>
        <v>502.6116168730922</v>
      </c>
      <c r="H12" s="25">
        <f>'[1]Раб 40'!$R12</f>
        <v>3434.0024591910515</v>
      </c>
      <c r="I12" s="25">
        <f>'[2]Раб 40'!$S12</f>
        <v>1349.3115108007019</v>
      </c>
      <c r="J12" s="26">
        <f t="shared" si="2"/>
        <v>-1517.634898864846</v>
      </c>
      <c r="K12" s="24"/>
      <c r="L12" s="27">
        <v>134.83</v>
      </c>
      <c r="M12" s="27"/>
      <c r="N12" s="27"/>
      <c r="O12" s="27"/>
      <c r="P12" s="27"/>
      <c r="Q12" s="27"/>
      <c r="R12" s="27"/>
      <c r="S12" s="27">
        <v>3090</v>
      </c>
      <c r="T12" s="27"/>
      <c r="U12" s="27">
        <v>2950</v>
      </c>
      <c r="V12" s="27"/>
      <c r="W12" s="27"/>
      <c r="X12" s="24">
        <f>K12+L12+M12+N12+O12+P12+V12+W12+R12+S12+T12+U12</f>
        <v>6174.83</v>
      </c>
      <c r="Y12" s="25">
        <f t="shared" si="3"/>
        <v>39834.014</v>
      </c>
      <c r="Z12" s="25">
        <f t="shared" si="4"/>
        <v>-7664.824000000002</v>
      </c>
      <c r="AA12" s="25">
        <f>'[1]Раб 40'!$AE$12</f>
        <v>259956.31</v>
      </c>
    </row>
    <row r="13" spans="1:27" ht="19.5" customHeight="1">
      <c r="A13" s="24" t="s">
        <v>36</v>
      </c>
      <c r="B13" s="25">
        <f>'[1]Раб 40'!$L$13</f>
        <v>41664.689999999995</v>
      </c>
      <c r="C13" s="25">
        <f>8.3*B2+(1.67+0.05)*B2</f>
        <v>33659.184</v>
      </c>
      <c r="D13" s="26">
        <f t="shared" si="0"/>
        <v>20195.5104</v>
      </c>
      <c r="E13" s="26">
        <f t="shared" si="1"/>
        <v>5654.742912</v>
      </c>
      <c r="F13" s="25">
        <v>3139.04</v>
      </c>
      <c r="G13" s="25">
        <f>'[1]Раб 40'!$Q13</f>
        <v>475.4473955202589</v>
      </c>
      <c r="H13" s="25">
        <f>'[1]Раб 40'!$R13</f>
        <v>271.34812614563265</v>
      </c>
      <c r="I13" s="25">
        <f>'[2]Раб 40'!$S13</f>
        <v>1432.3791178247736</v>
      </c>
      <c r="J13" s="26">
        <f t="shared" si="2"/>
        <v>2490.7160485093336</v>
      </c>
      <c r="K13" s="24"/>
      <c r="L13" s="27">
        <v>134.83</v>
      </c>
      <c r="M13" s="27"/>
      <c r="N13" s="27"/>
      <c r="O13" s="27"/>
      <c r="P13" s="27"/>
      <c r="Q13" s="27"/>
      <c r="R13" s="27"/>
      <c r="S13" s="27"/>
      <c r="T13" s="27"/>
      <c r="U13" s="27">
        <v>2950</v>
      </c>
      <c r="V13" s="27"/>
      <c r="W13" s="27"/>
      <c r="X13" s="24">
        <f>K13+L13+M13+N13+O13+P13+V13+W13+R13+S13+T13+U13</f>
        <v>3084.83</v>
      </c>
      <c r="Y13" s="25">
        <f t="shared" si="3"/>
        <v>36744.014</v>
      </c>
      <c r="Z13" s="25">
        <f t="shared" si="4"/>
        <v>4920.675999999994</v>
      </c>
      <c r="AA13" s="25">
        <f>'[1]Раб 40'!$AE$13</f>
        <v>262744.11</v>
      </c>
    </row>
    <row r="14" spans="1:27" ht="19.5" customHeight="1">
      <c r="A14" s="24" t="s">
        <v>37</v>
      </c>
      <c r="B14" s="25">
        <f>'[1]Раб 40'!$L$14</f>
        <v>49785.27</v>
      </c>
      <c r="C14" s="25">
        <f>8.3*B2+(1.74+0.05)*B2</f>
        <v>33894.328</v>
      </c>
      <c r="D14" s="26">
        <f t="shared" si="0"/>
        <v>20336.596800000003</v>
      </c>
      <c r="E14" s="26">
        <f t="shared" si="1"/>
        <v>5694.247104000001</v>
      </c>
      <c r="F14" s="25">
        <v>4469.61</v>
      </c>
      <c r="G14" s="25">
        <f>'[1]Раб 40'!$Q14</f>
        <v>416.62256679551166</v>
      </c>
      <c r="H14" s="25">
        <f>'[1]Раб 40'!$R14</f>
        <v>633.8633409285437</v>
      </c>
      <c r="I14" s="25">
        <f>'[2]Раб 40'!$S14</f>
        <v>1421.5837476774677</v>
      </c>
      <c r="J14" s="26">
        <f t="shared" si="2"/>
        <v>921.8044405984765</v>
      </c>
      <c r="K14" s="24"/>
      <c r="L14" s="27">
        <v>134.83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4">
        <f t="shared" si="5"/>
        <v>134.83</v>
      </c>
      <c r="Y14" s="25">
        <f t="shared" si="3"/>
        <v>34029.158</v>
      </c>
      <c r="Z14" s="25">
        <f t="shared" si="4"/>
        <v>15756.111999999996</v>
      </c>
      <c r="AA14" s="25">
        <f>'[1]Раб 40'!$AE$14</f>
        <v>257646.67</v>
      </c>
    </row>
    <row r="15" spans="1:27" ht="19.5" customHeight="1">
      <c r="A15" s="24" t="s">
        <v>38</v>
      </c>
      <c r="B15" s="25">
        <f>'[1]Раб 40'!$L$15:$L$16</f>
        <v>41700.58</v>
      </c>
      <c r="C15" s="25">
        <f>8.3*B2+(1.74+0.05)*B2</f>
        <v>33894.328</v>
      </c>
      <c r="D15" s="26">
        <f t="shared" si="0"/>
        <v>20336.596800000003</v>
      </c>
      <c r="E15" s="26">
        <f t="shared" si="1"/>
        <v>5694.247104000001</v>
      </c>
      <c r="F15" s="25">
        <v>2646.53</v>
      </c>
      <c r="G15" s="25">
        <f>'[1]Раб 40'!$Q15</f>
        <v>304.2423250567686</v>
      </c>
      <c r="H15" s="25">
        <f>'[1]Раб 40'!$R15</f>
        <v>4958.39172948023</v>
      </c>
      <c r="I15" s="25">
        <f>'[2]Раб 40'!$S15</f>
        <v>1371.327627488148</v>
      </c>
      <c r="J15" s="26">
        <f t="shared" si="2"/>
        <v>-1417.0075860251527</v>
      </c>
      <c r="K15" s="24"/>
      <c r="L15" s="27">
        <v>134.83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4">
        <f>K15+L15+M15+N15+O15+P15+V15+W15+R15+S15</f>
        <v>134.83</v>
      </c>
      <c r="Y15" s="25">
        <f t="shared" si="3"/>
        <v>34029.158</v>
      </c>
      <c r="Z15" s="25">
        <f t="shared" si="4"/>
        <v>7671.4220000000005</v>
      </c>
      <c r="AA15" s="25">
        <f>'[1]Раб 40'!$AE$15</f>
        <v>260633.92</v>
      </c>
    </row>
    <row r="16" spans="1:27" ht="19.5" customHeight="1">
      <c r="A16" s="24" t="s">
        <v>39</v>
      </c>
      <c r="B16" s="25">
        <f>'[1]Раб 40'!$L$16</f>
        <v>44981.399999999994</v>
      </c>
      <c r="C16" s="25">
        <f>8.3*B2+(1.74+0.05)*B2</f>
        <v>33894.328</v>
      </c>
      <c r="D16" s="26">
        <f t="shared" si="0"/>
        <v>20336.596800000003</v>
      </c>
      <c r="E16" s="26">
        <f t="shared" si="1"/>
        <v>5694.247104000001</v>
      </c>
      <c r="F16" s="25">
        <v>2508.65</v>
      </c>
      <c r="G16" s="25">
        <f>'[1]Раб 40'!$Q16</f>
        <v>477.17962271997123</v>
      </c>
      <c r="H16" s="25">
        <v>3000.88</v>
      </c>
      <c r="I16" s="25">
        <f>'[2]Раб 40'!$S16</f>
        <v>1473.6164707519258</v>
      </c>
      <c r="J16" s="26">
        <f t="shared" si="2"/>
        <v>403.15800252810004</v>
      </c>
      <c r="K16" s="24"/>
      <c r="L16" s="27">
        <v>134.83</v>
      </c>
      <c r="M16" s="27">
        <v>16800</v>
      </c>
      <c r="N16" s="27"/>
      <c r="O16" s="27">
        <f>62069+47000</f>
        <v>109069</v>
      </c>
      <c r="P16" s="27"/>
      <c r="Q16" s="27"/>
      <c r="R16" s="27"/>
      <c r="S16" s="27"/>
      <c r="T16" s="27"/>
      <c r="U16" s="27"/>
      <c r="V16" s="27"/>
      <c r="W16" s="27"/>
      <c r="X16" s="24">
        <f t="shared" si="5"/>
        <v>126003.83</v>
      </c>
      <c r="Y16" s="25">
        <f t="shared" si="3"/>
        <v>159898.158</v>
      </c>
      <c r="Z16" s="25">
        <f t="shared" si="4"/>
        <v>-114916.758</v>
      </c>
      <c r="AA16" s="25">
        <f>'[1]Раб 40'!$AE$16</f>
        <v>260340.35</v>
      </c>
    </row>
    <row r="17" spans="1:27" ht="19.5" customHeight="1">
      <c r="A17" s="24" t="s">
        <v>40</v>
      </c>
      <c r="B17" s="25">
        <f>'[1]Раб 40'!$L$17</f>
        <v>39794.01</v>
      </c>
      <c r="C17" s="25">
        <f>8.72*B2+(1.74+0.05)*B2</f>
        <v>35305.192</v>
      </c>
      <c r="D17" s="26">
        <f t="shared" si="0"/>
        <v>21183.1152</v>
      </c>
      <c r="E17" s="26">
        <f t="shared" si="1"/>
        <v>5931.272256</v>
      </c>
      <c r="F17" s="25">
        <v>1374.97</v>
      </c>
      <c r="G17" s="25">
        <f>'[1]Раб 40'!$Q17</f>
        <v>421.38914559744865</v>
      </c>
      <c r="H17" s="25">
        <f>'[1]Раб 40'!$R17</f>
        <v>698.6512408593662</v>
      </c>
      <c r="I17" s="25">
        <f>'[2]Раб 40'!$S17</f>
        <v>1283.4228081746871</v>
      </c>
      <c r="J17" s="26">
        <f t="shared" si="2"/>
        <v>4412.371349368499</v>
      </c>
      <c r="K17" s="24"/>
      <c r="L17" s="27">
        <v>134.83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4">
        <f t="shared" si="5"/>
        <v>134.83</v>
      </c>
      <c r="Y17" s="25">
        <f t="shared" si="3"/>
        <v>35440.022000000004</v>
      </c>
      <c r="Z17" s="25">
        <f t="shared" si="4"/>
        <v>4353.987999999999</v>
      </c>
      <c r="AA17" s="25">
        <f>'[1]Раб 40'!$AE$17</f>
        <v>267184.33</v>
      </c>
    </row>
    <row r="18" spans="1:27" ht="19.5" customHeight="1">
      <c r="A18" s="24" t="s">
        <v>41</v>
      </c>
      <c r="B18" s="25">
        <f>'[1]Раб 40'!$L$18</f>
        <v>35284.82</v>
      </c>
      <c r="C18" s="25">
        <f>8.72*B2+(1.74+0.05)*B2</f>
        <v>35305.192</v>
      </c>
      <c r="D18" s="26">
        <f t="shared" si="0"/>
        <v>21183.1152</v>
      </c>
      <c r="E18" s="26">
        <f t="shared" si="1"/>
        <v>5931.272256</v>
      </c>
      <c r="F18" s="25">
        <v>3041.02</v>
      </c>
      <c r="G18" s="25">
        <f>'[1]Раб 40'!$Q18</f>
        <v>298.1415873338466</v>
      </c>
      <c r="H18" s="25">
        <f>'[1]Раб 40'!$R18</f>
        <v>50.20491747536767</v>
      </c>
      <c r="I18" s="25">
        <f>'[2]Раб 40'!$S18</f>
        <v>1354.3183484911847</v>
      </c>
      <c r="J18" s="26">
        <f t="shared" si="2"/>
        <v>3447.119690699601</v>
      </c>
      <c r="K18" s="24"/>
      <c r="L18" s="27">
        <v>134.83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4">
        <f t="shared" si="5"/>
        <v>134.83</v>
      </c>
      <c r="Y18" s="25">
        <f t="shared" si="3"/>
        <v>35440.022000000004</v>
      </c>
      <c r="Z18" s="25">
        <f t="shared" si="4"/>
        <v>-155.20200000000304</v>
      </c>
      <c r="AA18" s="25">
        <f>'[1]Раб 40'!$AE$18</f>
        <v>278537.5</v>
      </c>
    </row>
    <row r="19" spans="1:27" ht="19.5" customHeight="1">
      <c r="A19" s="24" t="s">
        <v>42</v>
      </c>
      <c r="B19" s="25">
        <f>'[1]Раб 40'!$L$19</f>
        <v>45640.93</v>
      </c>
      <c r="C19" s="25">
        <f>8.72*B2+(1.74+0.05)*B2</f>
        <v>35305.192</v>
      </c>
      <c r="D19" s="26">
        <f t="shared" si="0"/>
        <v>21183.1152</v>
      </c>
      <c r="E19" s="26">
        <f t="shared" si="1"/>
        <v>5931.272256</v>
      </c>
      <c r="F19" s="25">
        <v>2006.92</v>
      </c>
      <c r="G19" s="25">
        <f>'[1]Раб 40'!$Q19</f>
        <v>264.86901349550345</v>
      </c>
      <c r="H19" s="25">
        <f>'[1]Раб 40'!$R19</f>
        <v>2078.544501580924</v>
      </c>
      <c r="I19" s="25">
        <f>'[2]Раб 40'!$S19</f>
        <v>1599.148195213845</v>
      </c>
      <c r="J19" s="26">
        <f t="shared" si="2"/>
        <v>2241.3228337097316</v>
      </c>
      <c r="K19" s="27"/>
      <c r="L19" s="27">
        <v>134.83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4">
        <f t="shared" si="5"/>
        <v>134.83</v>
      </c>
      <c r="Y19" s="25">
        <f t="shared" si="3"/>
        <v>35440.022000000004</v>
      </c>
      <c r="Z19" s="25">
        <f t="shared" si="4"/>
        <v>10200.907999999998</v>
      </c>
      <c r="AA19" s="25">
        <f>'[1]Раб 40'!$AE$19</f>
        <v>279534.56</v>
      </c>
    </row>
    <row r="20" spans="1:27" ht="19.5" customHeight="1">
      <c r="A20" s="29" t="s">
        <v>43</v>
      </c>
      <c r="B20" s="30">
        <f>B8+B9+B10+B11+B12+B13+B14+B15+B16+B17+B18+B19</f>
        <v>503069.95000000007</v>
      </c>
      <c r="C20" s="30">
        <f>C8+C9+C10+C11+C12+C13+C14+C15+C16+C17+C18+C19</f>
        <v>409553.66399999993</v>
      </c>
      <c r="D20" s="31">
        <f>SUM(D8:D19)</f>
        <v>245732.1984</v>
      </c>
      <c r="E20" s="31">
        <f t="shared" si="1"/>
        <v>68805.015552</v>
      </c>
      <c r="F20" s="31">
        <f>SUM(F8:F19)</f>
        <v>37960.42</v>
      </c>
      <c r="G20" s="31">
        <f>SUM(G8:G19)</f>
        <v>4586.545333276011</v>
      </c>
      <c r="H20" s="31">
        <f>SUM(H8:H19)</f>
        <v>16960.894723660713</v>
      </c>
      <c r="I20" s="31">
        <f>SUM(I8:I19)</f>
        <v>16693.33662635719</v>
      </c>
      <c r="J20" s="31">
        <f>SUM(J8:J19)</f>
        <v>18815.253364706085</v>
      </c>
      <c r="K20" s="29">
        <f aca="true" t="shared" si="6" ref="K20:Q20">K8+K9+K10+K11+K12+K13+K14+K15+K16+K17+K18+K19</f>
        <v>0</v>
      </c>
      <c r="L20" s="30">
        <f t="shared" si="6"/>
        <v>1617.9599999999998</v>
      </c>
      <c r="M20" s="29">
        <f t="shared" si="6"/>
        <v>16800</v>
      </c>
      <c r="N20" s="29">
        <f t="shared" si="6"/>
        <v>0</v>
      </c>
      <c r="O20" s="29">
        <f t="shared" si="6"/>
        <v>109069</v>
      </c>
      <c r="P20" s="29">
        <f t="shared" si="6"/>
        <v>0</v>
      </c>
      <c r="Q20" s="29">
        <f t="shared" si="6"/>
        <v>0</v>
      </c>
      <c r="R20" s="29">
        <f>R8+R9+R10+R11+R12+R13+R14+R15+R16+R17+R18+R19</f>
        <v>0</v>
      </c>
      <c r="S20" s="29">
        <f>S8+S9+S10+S11+S12+S13+S14+S15+S16+S17+S18+S19</f>
        <v>3090</v>
      </c>
      <c r="T20" s="29">
        <f>SUM(T8:T19)</f>
        <v>9000</v>
      </c>
      <c r="U20" s="29">
        <f>SUM(U8:U19)</f>
        <v>5900</v>
      </c>
      <c r="V20" s="29">
        <f>V8+V9+V10+V11+V12+V13+V14+V15+V16+V17+V18+V19</f>
        <v>17242</v>
      </c>
      <c r="W20" s="29">
        <f>W8+W9+W10+W11+W12+W13+W14+W15+W16+W17+W18+W19</f>
        <v>21189</v>
      </c>
      <c r="X20" s="26">
        <f>K20+L20+M20+N20+O20+P20+V20+W20+R20+S20+T20+U20</f>
        <v>183907.96</v>
      </c>
      <c r="Y20" s="26">
        <f>C20+X20</f>
        <v>593461.624</v>
      </c>
      <c r="Z20" s="26">
        <f>B20-C20-X20</f>
        <v>-90391.67399999985</v>
      </c>
      <c r="AA20" s="24"/>
    </row>
    <row r="21" spans="4:10" ht="12.75">
      <c r="D21" s="32"/>
      <c r="E21" s="32"/>
      <c r="F21" s="32"/>
      <c r="G21" s="32"/>
      <c r="H21" s="32"/>
      <c r="I21" s="32"/>
      <c r="J21" s="32"/>
    </row>
    <row r="22" spans="1:12" ht="12.75">
      <c r="A22" s="2"/>
      <c r="B22" s="33"/>
      <c r="L22" s="2"/>
    </row>
    <row r="23" spans="1:23" ht="12.75">
      <c r="A23" s="2"/>
      <c r="B23" s="33"/>
      <c r="L23" s="2"/>
      <c r="M23" s="34"/>
      <c r="N23" s="34"/>
      <c r="O23" s="34"/>
      <c r="P23" s="35"/>
      <c r="Q23" s="35"/>
      <c r="R23" s="35"/>
      <c r="S23" s="35"/>
      <c r="T23" s="35"/>
      <c r="U23" s="35"/>
      <c r="V23" s="35"/>
      <c r="W23" s="35"/>
    </row>
    <row r="24" spans="1:23" ht="12.75">
      <c r="A24" s="36"/>
      <c r="B24" s="37"/>
      <c r="E24" s="34" t="s">
        <v>44</v>
      </c>
      <c r="F24" s="34"/>
      <c r="G24" s="34"/>
      <c r="H24" s="34"/>
      <c r="I24" s="34"/>
      <c r="L24" s="2"/>
      <c r="P24" s="35"/>
      <c r="Q24" s="35"/>
      <c r="R24" s="35"/>
      <c r="S24" s="35"/>
      <c r="T24" s="35"/>
      <c r="U24" s="35"/>
      <c r="V24" s="35"/>
      <c r="W24" s="35"/>
    </row>
    <row r="25" spans="1:23" ht="12.75">
      <c r="A25" s="36" t="s">
        <v>45</v>
      </c>
      <c r="C25" s="37">
        <f>B20</f>
        <v>503069.95000000007</v>
      </c>
      <c r="E25" s="35" t="s">
        <v>46</v>
      </c>
      <c r="F25" s="35"/>
      <c r="G25" s="35"/>
      <c r="H25" s="35"/>
      <c r="I25" s="35"/>
      <c r="L25" s="2"/>
      <c r="P25" s="34"/>
      <c r="Q25" s="34"/>
      <c r="R25" s="34"/>
      <c r="S25" s="34"/>
      <c r="T25" s="34"/>
      <c r="U25" s="34"/>
      <c r="V25" s="34"/>
      <c r="W25" s="34"/>
    </row>
    <row r="26" spans="1:21" ht="12.75">
      <c r="A26" s="36" t="s">
        <v>47</v>
      </c>
      <c r="C26" s="37">
        <f>C20+X20</f>
        <v>593461.624</v>
      </c>
      <c r="D26" s="38"/>
      <c r="E26" s="35" t="s">
        <v>48</v>
      </c>
      <c r="F26" s="35"/>
      <c r="G26" s="35"/>
      <c r="H26" s="35"/>
      <c r="I26" s="35"/>
      <c r="J26" s="38"/>
      <c r="N26" s="39"/>
      <c r="O26" s="39"/>
      <c r="P26" s="39"/>
      <c r="Q26" s="39"/>
      <c r="R26" s="39"/>
      <c r="S26" s="39"/>
      <c r="T26" s="39"/>
      <c r="U26" s="39"/>
    </row>
    <row r="27" spans="2:21" ht="12.75">
      <c r="B27" s="2"/>
      <c r="N27" s="40"/>
      <c r="O27" s="40"/>
      <c r="P27" s="40"/>
      <c r="Q27" s="40"/>
      <c r="R27" s="40"/>
      <c r="S27" s="40"/>
      <c r="T27" s="40"/>
      <c r="U27" s="40"/>
    </row>
    <row r="28" spans="1:21" ht="15">
      <c r="A28" s="41"/>
      <c r="E28" s="42" t="s">
        <v>49</v>
      </c>
      <c r="F28" s="43"/>
      <c r="G28" s="43"/>
      <c r="H28" s="43"/>
      <c r="I28" s="43"/>
      <c r="J28" s="43"/>
      <c r="K28" s="43"/>
      <c r="L28" s="44"/>
      <c r="M28" s="45">
        <v>21</v>
      </c>
      <c r="N28" s="39"/>
      <c r="O28" s="39"/>
      <c r="P28" s="39"/>
      <c r="Q28" s="39"/>
      <c r="R28" s="39"/>
      <c r="S28" s="39"/>
      <c r="T28" s="39"/>
      <c r="U28" s="39"/>
    </row>
    <row r="29" spans="1:21" ht="15.75">
      <c r="A29" s="46"/>
      <c r="C29" s="47">
        <v>8.72</v>
      </c>
      <c r="D29" s="47"/>
      <c r="E29" s="48" t="s">
        <v>50</v>
      </c>
      <c r="F29" s="49"/>
      <c r="G29" s="49"/>
      <c r="H29" s="49"/>
      <c r="I29" s="49"/>
      <c r="J29" s="49"/>
      <c r="K29" s="49"/>
      <c r="L29" s="49"/>
      <c r="M29" s="50"/>
      <c r="N29" s="51"/>
      <c r="O29" s="39"/>
      <c r="P29" s="39"/>
      <c r="Q29" s="39"/>
      <c r="R29" s="39"/>
      <c r="S29" s="39"/>
      <c r="T29" s="39"/>
      <c r="U29" s="39"/>
    </row>
    <row r="30" spans="1:17" ht="15.75">
      <c r="A30" s="46"/>
      <c r="C30" s="47">
        <v>3.36</v>
      </c>
      <c r="D30" s="47"/>
      <c r="E30" s="52" t="s">
        <v>51</v>
      </c>
      <c r="F30" s="53"/>
      <c r="G30" s="53"/>
      <c r="H30" s="53"/>
      <c r="I30" s="53"/>
      <c r="J30" s="53"/>
      <c r="K30" s="53"/>
      <c r="L30" s="54"/>
      <c r="M30" s="45"/>
      <c r="N30" s="51"/>
      <c r="O30" s="55"/>
      <c r="P30" s="56"/>
      <c r="Q30" s="56"/>
    </row>
    <row r="31" spans="1:21" ht="15.75">
      <c r="A31" s="57"/>
      <c r="B31" s="58"/>
      <c r="C31" s="59">
        <f>SUM(C29:C30)</f>
        <v>12.08</v>
      </c>
      <c r="D31" s="59"/>
      <c r="E31" s="52" t="s">
        <v>52</v>
      </c>
      <c r="F31" s="53"/>
      <c r="G31" s="53"/>
      <c r="H31" s="53"/>
      <c r="I31" s="53"/>
      <c r="J31" s="53"/>
      <c r="K31" s="53"/>
      <c r="L31" s="54"/>
      <c r="M31" s="45">
        <v>4</v>
      </c>
      <c r="O31" s="47"/>
      <c r="P31" s="59"/>
      <c r="Q31" s="59"/>
      <c r="S31" s="60"/>
      <c r="T31" s="60"/>
      <c r="U31" s="60"/>
    </row>
    <row r="32" spans="3:17" ht="15.75">
      <c r="C32" s="61" t="s">
        <v>53</v>
      </c>
      <c r="D32" s="61"/>
      <c r="E32" s="42" t="s">
        <v>54</v>
      </c>
      <c r="F32" s="43"/>
      <c r="G32" s="43"/>
      <c r="H32" s="43"/>
      <c r="I32" s="43"/>
      <c r="J32" s="43"/>
      <c r="K32" s="43"/>
      <c r="L32" s="44"/>
      <c r="M32" s="44">
        <v>3</v>
      </c>
      <c r="N32" s="61"/>
      <c r="O32" s="47"/>
      <c r="P32" s="56"/>
      <c r="Q32" s="56"/>
    </row>
    <row r="33" spans="5:13" ht="15">
      <c r="E33" s="62" t="s">
        <v>55</v>
      </c>
      <c r="F33" s="62"/>
      <c r="G33" s="62"/>
      <c r="H33" s="62"/>
      <c r="I33" s="62"/>
      <c r="J33" s="62"/>
      <c r="K33" s="62"/>
      <c r="L33" s="62"/>
      <c r="M33" s="45">
        <v>14</v>
      </c>
    </row>
    <row r="38" ht="15.75">
      <c r="N38" s="63"/>
    </row>
    <row r="39" spans="14:15" ht="15.75">
      <c r="N39" s="63"/>
      <c r="O39" s="51"/>
    </row>
    <row r="40" ht="15.75">
      <c r="N40" s="63"/>
    </row>
    <row r="41" spans="14:15" ht="15.75">
      <c r="N41" s="64"/>
      <c r="O41" s="64"/>
    </row>
  </sheetData>
  <sheetProtection/>
  <mergeCells count="22">
    <mergeCell ref="E26:I26"/>
    <mergeCell ref="E29:M29"/>
    <mergeCell ref="E30:L30"/>
    <mergeCell ref="E31:L31"/>
    <mergeCell ref="E33:L33"/>
    <mergeCell ref="N41:O41"/>
    <mergeCell ref="M23:O23"/>
    <mergeCell ref="P23:W23"/>
    <mergeCell ref="E24:I24"/>
    <mergeCell ref="P24:W24"/>
    <mergeCell ref="E25:I25"/>
    <mergeCell ref="P25:W25"/>
    <mergeCell ref="C2:P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2022-04-15T07:12:17Z</dcterms:created>
  <dcterms:modified xsi:type="dcterms:W3CDTF">2022-04-15T07:12:28Z</dcterms:modified>
  <cp:category/>
  <cp:version/>
  <cp:contentType/>
  <cp:contentStatus/>
</cp:coreProperties>
</file>