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75" windowHeight="9465" activeTab="0"/>
  </bookViews>
  <sheets>
    <sheet name="Раб,38" sheetId="1" r:id="rId1"/>
  </sheets>
  <externalReferences>
    <externalReference r:id="rId4"/>
    <externalReference r:id="rId5"/>
    <externalReference r:id="rId6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<sst xmlns="http://schemas.openxmlformats.org/spreadsheetml/2006/main" count="56" uniqueCount="56">
  <si>
    <t xml:space="preserve">                                                                         Л И Ц Е В О Й   С Ч Е Т</t>
  </si>
  <si>
    <t xml:space="preserve"> улица      Рабочая,    дом   38</t>
  </si>
  <si>
    <t>Сводная  за 2021  год</t>
  </si>
  <si>
    <t>Задолженность на конец месяца по РКЦ</t>
  </si>
  <si>
    <t>ДОХОД</t>
  </si>
  <si>
    <t>РАСХОД</t>
  </si>
  <si>
    <t>Всего за тект. рем</t>
  </si>
  <si>
    <t>ИТОГ</t>
  </si>
  <si>
    <t>(+,-) за жителями</t>
  </si>
  <si>
    <t>Содержание</t>
  </si>
  <si>
    <t xml:space="preserve">в том числе содержание </t>
  </si>
  <si>
    <t>З/пл.</t>
  </si>
  <si>
    <t>Отчисления (налог)</t>
  </si>
  <si>
    <t>Электроэнергия (СОИ)</t>
  </si>
  <si>
    <t>ГСМ</t>
  </si>
  <si>
    <t>Материалы</t>
  </si>
  <si>
    <t>Услуги ЕРКЦ и банка</t>
  </si>
  <si>
    <t>прочие(комп.програм.,услуги со стороны</t>
  </si>
  <si>
    <t>отопление</t>
  </si>
  <si>
    <t>ХВС</t>
  </si>
  <si>
    <t>ЭС</t>
  </si>
  <si>
    <t>канализ</t>
  </si>
  <si>
    <t>кровля</t>
  </si>
  <si>
    <t>фасад</t>
  </si>
  <si>
    <t>пластиковые окна в подъезде</t>
  </si>
  <si>
    <t>подъезды</t>
  </si>
  <si>
    <t>дымоход</t>
  </si>
  <si>
    <t>энергоэффективность</t>
  </si>
  <si>
    <t>газораспределение</t>
  </si>
  <si>
    <t>благоуст</t>
  </si>
  <si>
    <t>прочие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</si>
  <si>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</si>
  <si>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</si>
  <si>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</si>
  <si>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</si>
  <si>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</si>
  <si>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</si>
  <si>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</si>
  <si>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</si>
  <si>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</si>
  <si>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</si>
  <si>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</si>
  <si>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</si>
  <si>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</si>
  <si>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 01 июля 2021 г.</t>
  </si>
  <si>
    <t>СОИ(эл.энергия)            1,89 руб./м2</t>
  </si>
  <si>
    <t>Всего получено</t>
  </si>
  <si>
    <t>СОИ(     вода )               0,05 руб./м2</t>
  </si>
  <si>
    <t>Всего израсходовано</t>
  </si>
  <si>
    <t xml:space="preserve">выполнено заявок    всего                  </t>
  </si>
  <si>
    <t xml:space="preserve">в том числе                                  </t>
  </si>
  <si>
    <t xml:space="preserve">по водоснабжению                            </t>
  </si>
  <si>
    <t xml:space="preserve">по отоплению                                     </t>
  </si>
  <si>
    <t>с01.10.21 г.</t>
  </si>
  <si>
    <t xml:space="preserve">по электроснабжению                         </t>
  </si>
  <si>
    <t xml:space="preserve">по канализации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</si>
</sst>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&quot;р.&quot;_-;_-* \-#,##0.00\ &quot;р.&quot;;_-* &quot;-&quot;??\ &quot;р.&quot;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u val="single"/>
      <sz val="10"/>
      <name val="Arial Cyr"/>
      <family val="0"/>
    </font>
    <font>
      <sz val="11"/>
      <color indexed="8"/>
      <name val="Agency FB"/>
      <family val="2"/>
    </font>
    <font>
      <sz val="11"/>
      <color indexed="62"/>
      <name val="Agency FB"/>
      <family val="2"/>
    </font>
    <font>
      <b/>
      <sz val="11"/>
      <color indexed="52"/>
      <name val="Agency FB"/>
      <family val="2"/>
    </font>
    <font>
      <sz val="10"/>
      <name val="Calibri"/>
      <family val="1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0" fontId="37" fillId="28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9" fillId="0" borderId="0">
      <alignment/>
      <protection/>
    </xf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30" fillId="32" borderId="8" applyNumberFormat="0" applyFont="0" applyAlignment="0" applyProtection="0"/>
    <xf numFmtId="9" fontId="3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34" borderId="16" xfId="0" applyFill="1" applyBorder="1" applyAlignment="1">
      <alignment/>
    </xf>
    <xf numFmtId="0" fontId="0" fillId="34" borderId="20" xfId="0" applyFill="1" applyBorder="1" applyAlignment="1">
      <alignment/>
    </xf>
    <xf numFmtId="0" fontId="19" fillId="0" borderId="16" xfId="0" applyFont="1" applyBorder="1" applyAlignment="1">
      <alignment/>
    </xf>
    <xf numFmtId="1" fontId="19" fillId="0" borderId="16" xfId="0" applyNumberFormat="1" applyFont="1" applyBorder="1" applyAlignment="1">
      <alignment/>
    </xf>
    <xf numFmtId="1" fontId="19" fillId="0" borderId="16" xfId="0" applyNumberFormat="1" applyFont="1" applyFill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2" fontId="0" fillId="0" borderId="0" xfId="0" applyNumberFormat="1" applyAlignment="1">
      <alignment/>
    </xf>
    <xf numFmtId="0" fontId="23" fillId="34" borderId="13" xfId="0" applyFont="1" applyFill="1" applyBorder="1" applyAlignment="1">
      <alignment/>
    </xf>
    <xf numFmtId="0" fontId="23" fillId="34" borderId="14" xfId="0" applyFont="1" applyFill="1" applyBorder="1" applyAlignment="1">
      <alignment/>
    </xf>
    <xf numFmtId="0" fontId="23" fillId="34" borderId="15" xfId="0" applyFont="1" applyFill="1" applyBorder="1" applyAlignment="1">
      <alignment/>
    </xf>
    <xf numFmtId="0" fontId="23" fillId="34" borderId="16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3" fillId="34" borderId="13" xfId="0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25" fillId="0" borderId="0" xfId="0" applyFont="1" applyAlignment="1">
      <alignment/>
    </xf>
    <xf numFmtId="2" fontId="24" fillId="0" borderId="0" xfId="0" applyNumberFormat="1" applyFont="1" applyAlignment="1">
      <alignment/>
    </xf>
    <xf numFmtId="0" fontId="23" fillId="34" borderId="13" xfId="0" applyFont="1" applyFill="1" applyBorder="1" applyAlignment="1">
      <alignment horizontal="left"/>
    </xf>
    <xf numFmtId="0" fontId="23" fillId="34" borderId="14" xfId="0" applyFont="1" applyFill="1" applyBorder="1" applyAlignment="1">
      <alignment horizontal="left"/>
    </xf>
    <xf numFmtId="0" fontId="23" fillId="34" borderId="15" xfId="0" applyFont="1" applyFill="1" applyBorder="1" applyAlignment="1">
      <alignment horizontal="left"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0" xfId="0" applyFont="1" applyAlignment="1">
      <alignment horizontal="left"/>
    </xf>
    <xf numFmtId="2" fontId="22" fillId="0" borderId="0" xfId="0" applyNumberFormat="1" applyFont="1" applyAlignment="1">
      <alignment/>
    </xf>
    <xf numFmtId="0" fontId="23" fillId="34" borderId="16" xfId="0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20&#1075;\&#1051;&#1080;&#1094;&#1077;&#1074;&#1099;&#1077;%20&#1089;&#1095;&#1077;&#1090;&#1072;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76;&#1083;&#1103;%20&#1089;&#1090;&#1077;&#1085;&#1076;&#1072;%202021%20&#1051;&#1080;&#1094;%20&#1089;&#1095;&#1077;&#1090;%202%20&#1057;&#1086;&#1076;&#1077;&#1088;&#1078;.&#1058;&#1077;&#1082;.&#1088;&#1077;&#108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1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8"/>
      <sheetName val="Кир 12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</sheetNames>
    <sheetDataSet>
      <sheetData sheetId="47">
        <row r="8">
          <cell r="L8">
            <v>32935.71</v>
          </cell>
          <cell r="Q8">
            <v>307.9786627843807</v>
          </cell>
          <cell r="R8">
            <v>206.71319051210997</v>
          </cell>
          <cell r="AE8">
            <v>60838.67</v>
          </cell>
        </row>
        <row r="9">
          <cell r="L9">
            <v>32483.32</v>
          </cell>
          <cell r="Q9">
            <v>197.5403454973951</v>
          </cell>
          <cell r="R9">
            <v>1018.073273431485</v>
          </cell>
          <cell r="AE9">
            <v>65072.16</v>
          </cell>
        </row>
        <row r="10">
          <cell r="L10">
            <v>28708.260000000002</v>
          </cell>
          <cell r="Q10">
            <v>351.6112843044911</v>
          </cell>
          <cell r="R10">
            <v>791.4712587595703</v>
          </cell>
          <cell r="AE10">
            <v>73080.71</v>
          </cell>
        </row>
        <row r="11">
          <cell r="L11">
            <v>30174.66</v>
          </cell>
          <cell r="Q11">
            <v>307.66317130651953</v>
          </cell>
          <cell r="R11">
            <v>1695.5021814017657</v>
          </cell>
          <cell r="AE11">
            <v>79622.86</v>
          </cell>
        </row>
        <row r="12">
          <cell r="L12">
            <v>43214.82</v>
          </cell>
          <cell r="Q12">
            <v>410.53398260788003</v>
          </cell>
          <cell r="R12">
            <v>2146.7509965254844</v>
          </cell>
          <cell r="AE12">
            <v>73124.85</v>
          </cell>
        </row>
        <row r="13">
          <cell r="L13">
            <v>29291.87</v>
          </cell>
          <cell r="Q13">
            <v>388.34620261624394</v>
          </cell>
          <cell r="R13">
            <v>301.63758886591654</v>
          </cell>
          <cell r="AE13">
            <v>80549.79</v>
          </cell>
        </row>
        <row r="14">
          <cell r="L14">
            <v>33332.11</v>
          </cell>
          <cell r="Q14">
            <v>340.2979872509898</v>
          </cell>
          <cell r="R14">
            <v>552.7406033697722</v>
          </cell>
          <cell r="AE14">
            <v>84126.76</v>
          </cell>
        </row>
        <row r="15">
          <cell r="L15">
            <v>50183.63</v>
          </cell>
          <cell r="Q15">
            <v>248.50562380649018</v>
          </cell>
          <cell r="R15">
            <v>3161.187374180714</v>
          </cell>
          <cell r="AE15">
            <v>70872.37</v>
          </cell>
        </row>
        <row r="16">
          <cell r="L16">
            <v>35853.97</v>
          </cell>
          <cell r="Q16">
            <v>389.76108859819516</v>
          </cell>
          <cell r="R16">
            <v>432.80454962225855</v>
          </cell>
          <cell r="AE16">
            <v>71954.36</v>
          </cell>
        </row>
        <row r="17">
          <cell r="L17">
            <v>28399.699999999997</v>
          </cell>
          <cell r="Q17">
            <v>344.1913365355679</v>
          </cell>
          <cell r="R17">
            <v>2526.2981289205554</v>
          </cell>
          <cell r="AE17">
            <v>82084.61</v>
          </cell>
        </row>
        <row r="18">
          <cell r="L18">
            <v>48740.47</v>
          </cell>
          <cell r="Q18">
            <v>243.5225313546703</v>
          </cell>
          <cell r="R18">
            <v>41.0074578973904</v>
          </cell>
          <cell r="AE18">
            <v>71874.09</v>
          </cell>
        </row>
        <row r="19">
          <cell r="L19">
            <v>35538.83</v>
          </cell>
          <cell r="Q19">
            <v>216.34543916080094</v>
          </cell>
          <cell r="R19">
            <v>1697.7585149552692</v>
          </cell>
          <cell r="AE19">
            <v>74865.21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0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36А"/>
      <sheetName val="Нефт 38"/>
      <sheetName val="Окт 4"/>
      <sheetName val="Окт 7"/>
      <sheetName val="Нефт 1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  <sheetName val="Дитр.23 2пол"/>
    </sheetNames>
    <sheetDataSet>
      <sheetData sheetId="47">
        <row r="8">
          <cell r="S8">
            <v>1108.1416179127114</v>
          </cell>
        </row>
        <row r="9">
          <cell r="S9">
            <v>1112.7401582096668</v>
          </cell>
        </row>
        <row r="10">
          <cell r="S10">
            <v>1168.4729055685334</v>
          </cell>
        </row>
        <row r="11">
          <cell r="S11">
            <v>1028.0953603608182</v>
          </cell>
        </row>
        <row r="12">
          <cell r="S12">
            <v>1102.119827141869</v>
          </cell>
        </row>
        <row r="13">
          <cell r="S13">
            <v>1169.9695830815713</v>
          </cell>
        </row>
        <row r="14">
          <cell r="S14">
            <v>1161.151907262871</v>
          </cell>
        </row>
        <row r="15">
          <cell r="S15">
            <v>1120.1026269058052</v>
          </cell>
        </row>
        <row r="16">
          <cell r="S16">
            <v>1203.6523197336076</v>
          </cell>
        </row>
        <row r="17">
          <cell r="S17">
            <v>1048.3018281345878</v>
          </cell>
        </row>
        <row r="18">
          <cell r="S18">
            <v>1106.2094202756946</v>
          </cell>
        </row>
        <row r="19">
          <cell r="S19">
            <v>1306.186835564345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Свод"/>
      <sheetName val="Дим8"/>
      <sheetName val="Дим12"/>
      <sheetName val="Дим14"/>
      <sheetName val="К.Марк,1"/>
      <sheetName val="К.Марк,2"/>
      <sheetName val="К.Мар,3"/>
      <sheetName val="К.Мар,4"/>
      <sheetName val="К.Мар,6"/>
      <sheetName val="К.Мар,5"/>
      <sheetName val="К.Мар,7"/>
      <sheetName val="К.Мар,8"/>
      <sheetName val="К.Марк,9"/>
      <sheetName val="К.Марк,11"/>
      <sheetName val="К.Марк,13"/>
      <sheetName val="К.Мар,15"/>
      <sheetName val="Кир,1."/>
      <sheetName val="Кир,2"/>
      <sheetName val="Кир.,4"/>
      <sheetName val="Кир.8"/>
      <sheetName val="Кир.,12"/>
      <sheetName val="Кир,14"/>
      <sheetName val="Нефтян,13"/>
      <sheetName val="Нефтян,17"/>
      <sheetName val="Нефтян,36"/>
      <sheetName val="Нефтян,38"/>
      <sheetName val="Октябр,4"/>
      <sheetName val="Октяб,7"/>
      <sheetName val="Октяб,9"/>
      <sheetName val="Октяб,8"/>
      <sheetName val="Октябр,10"/>
      <sheetName val="Октябр,11"/>
      <sheetName val="Октябр,12"/>
      <sheetName val="Октябр,13"/>
      <sheetName val="Октяб,14"/>
      <sheetName val="Октяб,15"/>
      <sheetName val="Октяб,16"/>
      <sheetName val="Октяб,17"/>
      <sheetName val="Октяб,19"/>
      <sheetName val="Раб,23"/>
      <sheetName val="Раб,25"/>
      <sheetName val="Раб,27"/>
      <sheetName val="Раб.36"/>
      <sheetName val="Раб,38"/>
      <sheetName val="Раб,40"/>
      <sheetName val="Раб,42"/>
      <sheetName val="Школьн,1"/>
      <sheetName val="Школьн,3"/>
      <sheetName val="Школьн,7"/>
      <sheetName val="Ленин,18"/>
      <sheetName val="Димитрова37"/>
      <sheetName val="Октябр29"/>
      <sheetName val="Димитр,23(1пол)"/>
      <sheetName val="Димитр23(2пол)"/>
      <sheetName val="Димитр,23общая"/>
      <sheetName val="Октябр22"/>
      <sheetName val="Лист1"/>
      <sheetName val="Лист4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PageLayoutView="0" workbookViewId="0" topLeftCell="A7">
      <selection activeCell="C22" sqref="C22"/>
    </sheetView>
  </sheetViews>
  <sheetFormatPr defaultColWidth="9.140625" defaultRowHeight="12.75"/>
  <cols>
    <col min="2" max="2" width="12.00390625" style="0" customWidth="1"/>
    <col min="3" max="3" width="10.57421875" style="0" customWidth="1"/>
    <col min="4" max="4" width="6.8515625" style="0" customWidth="1"/>
    <col min="5" max="5" width="6.140625" style="0" customWidth="1"/>
    <col min="6" max="6" width="7.7109375" style="0" customWidth="1"/>
    <col min="7" max="7" width="6.8515625" style="0" customWidth="1"/>
    <col min="8" max="8" width="7.8515625" style="0" customWidth="1"/>
    <col min="9" max="9" width="7.28125" style="0" customWidth="1"/>
    <col min="10" max="10" width="6.28125" style="0" customWidth="1"/>
    <col min="11" max="11" width="6.421875" style="0" customWidth="1"/>
    <col min="12" max="12" width="5.28125" style="0" customWidth="1"/>
    <col min="13" max="13" width="4.28125" style="0" customWidth="1"/>
    <col min="14" max="14" width="6.421875" style="0" customWidth="1"/>
    <col min="15" max="15" width="6.140625" style="0" customWidth="1"/>
    <col min="16" max="16" width="6.8515625" style="0" customWidth="1"/>
    <col min="17" max="17" width="6.140625" style="0" customWidth="1"/>
    <col min="18" max="18" width="6.00390625" style="0" customWidth="1"/>
    <col min="19" max="19" width="6.8515625" style="0" customWidth="1"/>
    <col min="20" max="20" width="5.421875" style="0" customWidth="1"/>
    <col min="21" max="21" width="6.421875" style="0" customWidth="1"/>
    <col min="22" max="22" width="6.140625" style="0" customWidth="1"/>
    <col min="23" max="23" width="5.421875" style="0" customWidth="1"/>
    <col min="24" max="24" width="7.7109375" style="0" customWidth="1"/>
    <col min="25" max="25" width="9.00390625" style="0" customWidth="1"/>
    <col min="26" max="26" width="9.7109375" style="0" customWidth="1"/>
    <col min="27" max="27" width="8.8515625" style="0" customWidth="1"/>
  </cols>
  <sheetData>
    <row r="1" spans="1:12" ht="15">
      <c r="A1" s="1" t="s">
        <v>0</v>
      </c>
      <c r="L1" s="2"/>
    </row>
    <row r="2" spans="1:15" ht="14.25">
      <c r="A2" s="2"/>
      <c r="B2">
        <v>2743.8</v>
      </c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27" ht="25.5" customHeight="1">
      <c r="B3" s="2"/>
      <c r="C3" s="2" t="s">
        <v>2</v>
      </c>
      <c r="D3" s="2"/>
      <c r="E3" s="2"/>
      <c r="F3" s="2"/>
      <c r="G3" s="2"/>
      <c r="H3" s="2"/>
      <c r="I3" s="2"/>
      <c r="J3" s="2"/>
      <c r="AA3" s="4" t="s">
        <v>3</v>
      </c>
    </row>
    <row r="4" ht="12.75">
      <c r="AA4" s="5"/>
    </row>
    <row r="5" spans="1:27" ht="12.75" customHeight="1">
      <c r="A5" s="6">
        <v>2021</v>
      </c>
      <c r="B5" s="6" t="s">
        <v>4</v>
      </c>
      <c r="C5" s="7" t="s">
        <v>5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4" t="s">
        <v>6</v>
      </c>
      <c r="Y5" s="4" t="s">
        <v>7</v>
      </c>
      <c r="Z5" s="10" t="s">
        <v>8</v>
      </c>
      <c r="AA5" s="5"/>
    </row>
    <row r="6" spans="1:27" ht="12.75">
      <c r="A6" s="11"/>
      <c r="B6" s="11"/>
      <c r="C6" s="12" t="s">
        <v>9</v>
      </c>
      <c r="D6" s="13" t="s">
        <v>10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  <c r="X6" s="14"/>
      <c r="Y6" s="14"/>
      <c r="Z6" s="10"/>
      <c r="AA6" s="5"/>
    </row>
    <row r="7" spans="1:27" ht="114.75">
      <c r="A7" s="15"/>
      <c r="B7" s="15"/>
      <c r="C7" s="16"/>
      <c r="D7" s="17" t="s">
        <v>11</v>
      </c>
      <c r="E7" s="17" t="s">
        <v>12</v>
      </c>
      <c r="F7" s="17" t="s">
        <v>13</v>
      </c>
      <c r="G7" s="17" t="s">
        <v>14</v>
      </c>
      <c r="H7" s="17" t="s">
        <v>15</v>
      </c>
      <c r="I7" s="17" t="s">
        <v>16</v>
      </c>
      <c r="J7" s="17" t="s">
        <v>17</v>
      </c>
      <c r="K7" s="18" t="s">
        <v>18</v>
      </c>
      <c r="L7" s="18" t="s">
        <v>19</v>
      </c>
      <c r="M7" s="18" t="s">
        <v>20</v>
      </c>
      <c r="N7" s="19" t="s">
        <v>21</v>
      </c>
      <c r="O7" s="18" t="s">
        <v>22</v>
      </c>
      <c r="P7" s="18" t="s">
        <v>23</v>
      </c>
      <c r="Q7" s="20" t="s">
        <v>24</v>
      </c>
      <c r="R7" s="20" t="s">
        <v>25</v>
      </c>
      <c r="S7" s="18" t="s">
        <v>26</v>
      </c>
      <c r="T7" s="20" t="s">
        <v>27</v>
      </c>
      <c r="U7" s="20" t="s">
        <v>28</v>
      </c>
      <c r="V7" s="18" t="s">
        <v>29</v>
      </c>
      <c r="W7" s="18" t="s">
        <v>30</v>
      </c>
      <c r="X7" s="21"/>
      <c r="Y7" s="21"/>
      <c r="Z7" s="10"/>
      <c r="AA7" s="22"/>
    </row>
    <row r="8" spans="1:27" ht="20.25" customHeight="1">
      <c r="A8" s="23" t="s">
        <v>31</v>
      </c>
      <c r="B8" s="24">
        <f>'[1]Раб 38'!$L$8</f>
        <v>32935.71</v>
      </c>
      <c r="C8" s="24">
        <f>8.3*B2+(1.82+0.05)*B2</f>
        <v>27904.446000000004</v>
      </c>
      <c r="D8" s="25">
        <f>C8*60/100</f>
        <v>16742.6676</v>
      </c>
      <c r="E8" s="25">
        <f>D8*28/100</f>
        <v>4687.946928</v>
      </c>
      <c r="F8" s="24">
        <v>2071.84</v>
      </c>
      <c r="G8" s="24">
        <f>'[1]Раб 38'!$Q8</f>
        <v>307.9786627843807</v>
      </c>
      <c r="H8" s="24">
        <f>'[1]Раб 38'!$R8</f>
        <v>206.71319051210997</v>
      </c>
      <c r="I8" s="24">
        <f>'[2]Раб 38'!$S8</f>
        <v>1108.1416179127114</v>
      </c>
      <c r="J8" s="25">
        <f>C8-(D8+E8+F8+G8+H8+I8)</f>
        <v>2779.158000790798</v>
      </c>
      <c r="K8" s="23"/>
      <c r="L8" s="26">
        <v>134.83</v>
      </c>
      <c r="M8" s="27"/>
      <c r="N8" s="27"/>
      <c r="O8" s="26"/>
      <c r="P8" s="26"/>
      <c r="Q8" s="26"/>
      <c r="R8" s="26"/>
      <c r="S8" s="26"/>
      <c r="T8" s="26"/>
      <c r="U8" s="26"/>
      <c r="V8" s="26"/>
      <c r="W8" s="26">
        <v>4310</v>
      </c>
      <c r="X8" s="23">
        <f>SUM(K8:W8)</f>
        <v>4444.83</v>
      </c>
      <c r="Y8" s="24">
        <f>C8+X8</f>
        <v>32349.276000000005</v>
      </c>
      <c r="Z8" s="24">
        <f>B8-C8-X8</f>
        <v>586.4339999999956</v>
      </c>
      <c r="AA8" s="24">
        <f>'[1]Раб 38'!$AE$8</f>
        <v>60838.67</v>
      </c>
    </row>
    <row r="9" spans="1:27" ht="20.25" customHeight="1">
      <c r="A9" s="23" t="s">
        <v>32</v>
      </c>
      <c r="B9" s="24">
        <f>'[1]Раб 38'!$L$9</f>
        <v>32483.32</v>
      </c>
      <c r="C9" s="24">
        <f>8.3*B2+(1.82+0.05)*B2</f>
        <v>27904.446000000004</v>
      </c>
      <c r="D9" s="25">
        <f aca="true" t="shared" si="0" ref="D9:D19">C9*60/100</f>
        <v>16742.6676</v>
      </c>
      <c r="E9" s="25">
        <f aca="true" t="shared" si="1" ref="E9:E20">D9*28/100</f>
        <v>4687.946928</v>
      </c>
      <c r="F9" s="24">
        <v>3488.64</v>
      </c>
      <c r="G9" s="24">
        <f>'[1]Раб 38'!$Q9</f>
        <v>197.5403454973951</v>
      </c>
      <c r="H9" s="24">
        <f>'[1]Раб 38'!$R9</f>
        <v>1018.073273431485</v>
      </c>
      <c r="I9" s="24">
        <f>'[2]Раб 38'!$S9</f>
        <v>1112.7401582096668</v>
      </c>
      <c r="J9" s="25">
        <f aca="true" t="shared" si="2" ref="J9:J19">C9-(D9+E9+F9+G9+H9+I9)</f>
        <v>656.8376948614532</v>
      </c>
      <c r="K9" s="23"/>
      <c r="L9" s="26">
        <v>134.83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>
        <f>499</f>
        <v>499</v>
      </c>
      <c r="X9" s="23">
        <f aca="true" t="shared" si="3" ref="X9:X15">K9+L9+M9+N9+O9+P9+V9+W9+R9+S9</f>
        <v>633.83</v>
      </c>
      <c r="Y9" s="24">
        <f aca="true" t="shared" si="4" ref="Y9:Y19">C9+X9</f>
        <v>28538.276000000005</v>
      </c>
      <c r="Z9" s="24">
        <f aca="true" t="shared" si="5" ref="Z9:Z19">B9-C9-X9</f>
        <v>3945.0439999999962</v>
      </c>
      <c r="AA9" s="23">
        <f>'[1]Раб 38'!$AE$9</f>
        <v>65072.16</v>
      </c>
    </row>
    <row r="10" spans="1:27" ht="20.25" customHeight="1">
      <c r="A10" s="23" t="s">
        <v>33</v>
      </c>
      <c r="B10" s="24">
        <f>'[1]Раб 38'!$L$10</f>
        <v>28708.260000000002</v>
      </c>
      <c r="C10" s="24">
        <f>8.3*B2+(1.82+0.05)*B2</f>
        <v>27904.446000000004</v>
      </c>
      <c r="D10" s="25">
        <f t="shared" si="0"/>
        <v>16742.6676</v>
      </c>
      <c r="E10" s="25">
        <f t="shared" si="1"/>
        <v>4687.946928</v>
      </c>
      <c r="F10" s="24">
        <v>2756.32</v>
      </c>
      <c r="G10" s="24">
        <f>'[1]Раб 38'!$Q10</f>
        <v>351.6112843044911</v>
      </c>
      <c r="H10" s="24">
        <f>'[1]Раб 38'!$R10</f>
        <v>791.4712587595703</v>
      </c>
      <c r="I10" s="24">
        <f>'[2]Раб 38'!$S10</f>
        <v>1168.4729055685334</v>
      </c>
      <c r="J10" s="25">
        <f t="shared" si="2"/>
        <v>1405.9560233674056</v>
      </c>
      <c r="K10" s="23"/>
      <c r="L10" s="26">
        <v>134.83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3">
        <f t="shared" si="3"/>
        <v>134.83</v>
      </c>
      <c r="Y10" s="24">
        <f t="shared" si="4"/>
        <v>28039.276000000005</v>
      </c>
      <c r="Z10" s="24">
        <f t="shared" si="5"/>
        <v>668.9839999999984</v>
      </c>
      <c r="AA10" s="24">
        <f>'[1]Раб 38'!$AE$10</f>
        <v>73080.71</v>
      </c>
    </row>
    <row r="11" spans="1:27" ht="20.25" customHeight="1">
      <c r="A11" s="23" t="s">
        <v>34</v>
      </c>
      <c r="B11" s="24">
        <f>'[1]Раб 38'!$L$11</f>
        <v>30174.66</v>
      </c>
      <c r="C11" s="24">
        <f>8.3*B2+(1.82+0.05)*B2</f>
        <v>27904.446000000004</v>
      </c>
      <c r="D11" s="25">
        <f t="shared" si="0"/>
        <v>16742.6676</v>
      </c>
      <c r="E11" s="25">
        <f t="shared" si="1"/>
        <v>4687.946928</v>
      </c>
      <c r="F11" s="24">
        <v>1705.84</v>
      </c>
      <c r="G11" s="24">
        <f>'[1]Раб 38'!$Q11</f>
        <v>307.66317130651953</v>
      </c>
      <c r="H11" s="24">
        <f>'[1]Раб 38'!$R11</f>
        <v>1695.5021814017657</v>
      </c>
      <c r="I11" s="24">
        <f>'[2]Раб 38'!$S11</f>
        <v>1028.0953603608182</v>
      </c>
      <c r="J11" s="25">
        <f t="shared" si="2"/>
        <v>1736.7307589308984</v>
      </c>
      <c r="K11" s="23"/>
      <c r="L11" s="26">
        <v>134.83</v>
      </c>
      <c r="M11" s="26"/>
      <c r="N11" s="26"/>
      <c r="O11" s="26"/>
      <c r="P11" s="26"/>
      <c r="Q11" s="26"/>
      <c r="R11" s="26"/>
      <c r="S11" s="26">
        <v>17816</v>
      </c>
      <c r="T11" s="26"/>
      <c r="U11" s="26"/>
      <c r="V11" s="26"/>
      <c r="W11" s="26"/>
      <c r="X11" s="23">
        <f t="shared" si="3"/>
        <v>17950.83</v>
      </c>
      <c r="Y11" s="24">
        <f t="shared" si="4"/>
        <v>45855.276000000005</v>
      </c>
      <c r="Z11" s="24">
        <f t="shared" si="5"/>
        <v>-15680.616000000005</v>
      </c>
      <c r="AA11" s="24">
        <f>'[1]Раб 38'!$AE$11</f>
        <v>79622.86</v>
      </c>
    </row>
    <row r="12" spans="1:27" ht="20.25" customHeight="1">
      <c r="A12" s="23" t="s">
        <v>35</v>
      </c>
      <c r="B12" s="24">
        <f>'[1]Раб 38'!$L$12</f>
        <v>43214.82</v>
      </c>
      <c r="C12" s="24">
        <f>8.3*B2+(1.82+0.05)*B2</f>
        <v>27904.446000000004</v>
      </c>
      <c r="D12" s="25">
        <f>C12*58/100</f>
        <v>16184.578680000002</v>
      </c>
      <c r="E12" s="25">
        <f t="shared" si="1"/>
        <v>4531.6820304</v>
      </c>
      <c r="F12" s="24">
        <v>2855.68</v>
      </c>
      <c r="G12" s="24">
        <f>'[1]Раб 38'!$Q12</f>
        <v>410.53398260788003</v>
      </c>
      <c r="H12" s="24">
        <f>'[1]Раб 38'!$R12</f>
        <v>2146.7509965254844</v>
      </c>
      <c r="I12" s="24">
        <f>'[2]Раб 38'!$S12</f>
        <v>1102.119827141869</v>
      </c>
      <c r="J12" s="25">
        <f t="shared" si="2"/>
        <v>673.100483324768</v>
      </c>
      <c r="K12" s="23"/>
      <c r="L12" s="26">
        <v>134.83</v>
      </c>
      <c r="M12" s="26"/>
      <c r="N12" s="26"/>
      <c r="O12" s="26"/>
      <c r="P12" s="26"/>
      <c r="Q12" s="26"/>
      <c r="R12" s="26"/>
      <c r="S12" s="26">
        <v>3090</v>
      </c>
      <c r="T12" s="26"/>
      <c r="U12" s="26">
        <v>2950</v>
      </c>
      <c r="V12" s="26">
        <f>9579+3065+2500</f>
        <v>15144</v>
      </c>
      <c r="W12" s="26"/>
      <c r="X12" s="23">
        <f>K12+L12+M12+N12+O12+P12+V12+W12+R12+S12+T12+U12</f>
        <v>21318.83</v>
      </c>
      <c r="Y12" s="24">
        <f t="shared" si="4"/>
        <v>49223.276000000005</v>
      </c>
      <c r="Z12" s="24">
        <f t="shared" si="5"/>
        <v>-6008.456000000006</v>
      </c>
      <c r="AA12" s="24">
        <f>'[1]Раб 38'!$AE$12</f>
        <v>73124.85</v>
      </c>
    </row>
    <row r="13" spans="1:27" ht="20.25" customHeight="1">
      <c r="A13" s="23" t="s">
        <v>36</v>
      </c>
      <c r="B13" s="24">
        <f>'[1]Раб 38'!$L$13</f>
        <v>29291.87</v>
      </c>
      <c r="C13" s="24">
        <f>8.3*B2+(1.82+0.05)*B2</f>
        <v>27904.446000000004</v>
      </c>
      <c r="D13" s="25">
        <f t="shared" si="0"/>
        <v>16742.6676</v>
      </c>
      <c r="E13" s="25">
        <f t="shared" si="1"/>
        <v>4687.946928</v>
      </c>
      <c r="F13" s="24">
        <v>3944.96</v>
      </c>
      <c r="G13" s="24">
        <f>'[1]Раб 38'!$Q13</f>
        <v>388.34620261624394</v>
      </c>
      <c r="H13" s="24">
        <f>'[1]Раб 38'!$R13</f>
        <v>301.63758886591654</v>
      </c>
      <c r="I13" s="24">
        <f>'[2]Раб 38'!$S13</f>
        <v>1169.9695830815713</v>
      </c>
      <c r="J13" s="25">
        <f t="shared" si="2"/>
        <v>668.918097436268</v>
      </c>
      <c r="K13" s="23"/>
      <c r="L13" s="26">
        <v>134.83</v>
      </c>
      <c r="M13" s="26"/>
      <c r="N13" s="26"/>
      <c r="O13" s="26"/>
      <c r="P13" s="26"/>
      <c r="Q13" s="26"/>
      <c r="R13" s="26"/>
      <c r="S13" s="26"/>
      <c r="T13" s="26"/>
      <c r="U13" s="26">
        <v>2950</v>
      </c>
      <c r="V13" s="26"/>
      <c r="W13" s="26"/>
      <c r="X13" s="23">
        <f>K13+L13+M13+N13+O13+P13+V13+W13+R13+S13+T13+U13</f>
        <v>3084.83</v>
      </c>
      <c r="Y13" s="24">
        <f t="shared" si="4"/>
        <v>30989.276000000005</v>
      </c>
      <c r="Z13" s="24">
        <f t="shared" si="5"/>
        <v>-1697.4060000000045</v>
      </c>
      <c r="AA13" s="24">
        <f>'[1]Раб 38'!$AE$13</f>
        <v>80549.79</v>
      </c>
    </row>
    <row r="14" spans="1:27" ht="20.25" customHeight="1">
      <c r="A14" s="23" t="s">
        <v>37</v>
      </c>
      <c r="B14" s="24">
        <f>'[1]Раб 38'!$L$14</f>
        <v>33332.11</v>
      </c>
      <c r="C14" s="24">
        <f>8.3*B2+(1.89+0.05)*B2</f>
        <v>28096.512000000002</v>
      </c>
      <c r="D14" s="25">
        <f t="shared" si="0"/>
        <v>16857.9072</v>
      </c>
      <c r="E14" s="25">
        <f t="shared" si="1"/>
        <v>4720.214016000001</v>
      </c>
      <c r="F14" s="24">
        <v>3753.4</v>
      </c>
      <c r="G14" s="24">
        <f>'[1]Раб 38'!$Q14</f>
        <v>340.2979872509898</v>
      </c>
      <c r="H14" s="24">
        <f>'[1]Раб 38'!$R14</f>
        <v>552.7406033697722</v>
      </c>
      <c r="I14" s="24">
        <f>'[2]Раб 38'!$S14</f>
        <v>1161.151907262871</v>
      </c>
      <c r="J14" s="25">
        <f t="shared" si="2"/>
        <v>710.8002861163623</v>
      </c>
      <c r="K14" s="23"/>
      <c r="L14" s="26">
        <v>134.83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3">
        <f t="shared" si="3"/>
        <v>134.83</v>
      </c>
      <c r="Y14" s="24">
        <f t="shared" si="4"/>
        <v>28231.342000000004</v>
      </c>
      <c r="Z14" s="24">
        <f t="shared" si="5"/>
        <v>5100.767999999998</v>
      </c>
      <c r="AA14" s="24">
        <f>'[1]Раб 38'!$AE$14</f>
        <v>84126.76</v>
      </c>
    </row>
    <row r="15" spans="1:27" ht="20.25" customHeight="1">
      <c r="A15" s="23" t="s">
        <v>38</v>
      </c>
      <c r="B15" s="24">
        <f>'[1]Раб 38'!$L$15</f>
        <v>50183.63</v>
      </c>
      <c r="C15" s="24">
        <f>8.3*B2+(1.89+0.05)*B2</f>
        <v>28096.512000000002</v>
      </c>
      <c r="D15" s="25">
        <f t="shared" si="0"/>
        <v>16857.9072</v>
      </c>
      <c r="E15" s="25">
        <f t="shared" si="1"/>
        <v>4720.214016000001</v>
      </c>
      <c r="F15" s="24">
        <v>3335.93</v>
      </c>
      <c r="G15" s="24">
        <f>'[1]Раб 38'!$Q15</f>
        <v>248.50562380649018</v>
      </c>
      <c r="H15" s="24">
        <f>'[1]Раб 38'!$R15</f>
        <v>3161.187374180714</v>
      </c>
      <c r="I15" s="24">
        <f>'[2]Раб 38'!$S15</f>
        <v>1120.1026269058052</v>
      </c>
      <c r="J15" s="25">
        <f t="shared" si="2"/>
        <v>-1347.3348408930106</v>
      </c>
      <c r="K15" s="23"/>
      <c r="L15" s="26">
        <v>134.83</v>
      </c>
      <c r="M15" s="26"/>
      <c r="N15" s="26">
        <v>7800</v>
      </c>
      <c r="O15" s="26"/>
      <c r="P15" s="26"/>
      <c r="Q15" s="26"/>
      <c r="R15" s="26"/>
      <c r="S15" s="26"/>
      <c r="T15" s="26"/>
      <c r="U15" s="26"/>
      <c r="V15" s="26"/>
      <c r="W15" s="26"/>
      <c r="X15" s="23">
        <f t="shared" si="3"/>
        <v>7934.83</v>
      </c>
      <c r="Y15" s="24">
        <f t="shared" si="4"/>
        <v>36031.342000000004</v>
      </c>
      <c r="Z15" s="24">
        <f t="shared" si="5"/>
        <v>14152.287999999995</v>
      </c>
      <c r="AA15" s="24">
        <f>'[1]Раб 38'!$AE$15</f>
        <v>70872.37</v>
      </c>
    </row>
    <row r="16" spans="1:27" ht="20.25" customHeight="1">
      <c r="A16" s="23" t="s">
        <v>39</v>
      </c>
      <c r="B16" s="24">
        <f>'[1]Раб 38'!$L$16</f>
        <v>35853.97</v>
      </c>
      <c r="C16" s="24">
        <f>8.3*B2+(1.89+0.05)*B2</f>
        <v>28096.512000000002</v>
      </c>
      <c r="D16" s="25">
        <f t="shared" si="0"/>
        <v>16857.9072</v>
      </c>
      <c r="E16" s="25">
        <f t="shared" si="1"/>
        <v>4720.214016000001</v>
      </c>
      <c r="F16" s="24">
        <v>2845.69</v>
      </c>
      <c r="G16" s="24">
        <f>'[1]Раб 38'!$Q16</f>
        <v>389.76108859819516</v>
      </c>
      <c r="H16" s="24">
        <f>'[1]Раб 38'!$R16</f>
        <v>432.80454962225855</v>
      </c>
      <c r="I16" s="24">
        <f>'[2]Раб 38'!$S16</f>
        <v>1203.6523197336076</v>
      </c>
      <c r="J16" s="25">
        <f t="shared" si="2"/>
        <v>1646.4828260459399</v>
      </c>
      <c r="K16" s="23">
        <v>12400</v>
      </c>
      <c r="L16" s="26">
        <v>134.83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3">
        <f>K16+L16+M16+N16+O16+P16+V16+W16+R16+S16</f>
        <v>12534.83</v>
      </c>
      <c r="Y16" s="24">
        <f t="shared" si="4"/>
        <v>40631.342000000004</v>
      </c>
      <c r="Z16" s="24">
        <f t="shared" si="5"/>
        <v>-4777.372000000001</v>
      </c>
      <c r="AA16" s="24">
        <f>'[1]Раб 38'!$AE$16</f>
        <v>71954.36</v>
      </c>
    </row>
    <row r="17" spans="1:27" ht="20.25" customHeight="1">
      <c r="A17" s="23" t="s">
        <v>40</v>
      </c>
      <c r="B17" s="24">
        <f>'[1]Раб 38'!$L$17</f>
        <v>28399.699999999997</v>
      </c>
      <c r="C17" s="24">
        <f>8.72*B2+(1.89+0.05)*B2</f>
        <v>29248.908000000003</v>
      </c>
      <c r="D17" s="25">
        <f>C17*58/100</f>
        <v>16964.36664</v>
      </c>
      <c r="E17" s="25">
        <f t="shared" si="1"/>
        <v>4750.0226592</v>
      </c>
      <c r="F17" s="24">
        <v>3152.09</v>
      </c>
      <c r="G17" s="24">
        <f>'[1]Раб 38'!$Q17</f>
        <v>344.1913365355679</v>
      </c>
      <c r="H17" s="24">
        <f>'[1]Раб 38'!$R17</f>
        <v>2526.2981289205554</v>
      </c>
      <c r="I17" s="24">
        <f>'[2]Раб 38'!$S17</f>
        <v>1048.3018281345878</v>
      </c>
      <c r="J17" s="25">
        <f t="shared" si="2"/>
        <v>463.63740720929127</v>
      </c>
      <c r="K17" s="23"/>
      <c r="L17" s="26">
        <v>134.83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3">
        <f>K17+L17+M17+N17+O17+P17+V17+W17+R17+S17</f>
        <v>134.83</v>
      </c>
      <c r="Y17" s="24">
        <f t="shared" si="4"/>
        <v>29383.738000000005</v>
      </c>
      <c r="Z17" s="24">
        <f t="shared" si="5"/>
        <v>-984.038000000006</v>
      </c>
      <c r="AA17" s="24">
        <f>'[1]Раб 38'!$AE$17</f>
        <v>82084.61</v>
      </c>
    </row>
    <row r="18" spans="1:27" ht="20.25" customHeight="1">
      <c r="A18" s="23" t="s">
        <v>41</v>
      </c>
      <c r="B18" s="24">
        <f>'[1]Раб 38'!$L$18</f>
        <v>48740.47</v>
      </c>
      <c r="C18" s="24">
        <f>8.72*B2+(1.89+0.05)*B2</f>
        <v>29248.908000000003</v>
      </c>
      <c r="D18" s="25">
        <f t="shared" si="0"/>
        <v>17549.344800000003</v>
      </c>
      <c r="E18" s="25">
        <f t="shared" si="1"/>
        <v>4913.816544</v>
      </c>
      <c r="F18" s="24">
        <v>2301.83</v>
      </c>
      <c r="G18" s="24">
        <f>'[1]Раб 38'!$Q18</f>
        <v>243.5225313546703</v>
      </c>
      <c r="H18" s="24">
        <f>'[1]Раб 38'!$R18</f>
        <v>41.0074578973904</v>
      </c>
      <c r="I18" s="24">
        <f>'[2]Раб 38'!$S18</f>
        <v>1106.2094202756946</v>
      </c>
      <c r="J18" s="25">
        <f t="shared" si="2"/>
        <v>3093.1772464722453</v>
      </c>
      <c r="K18" s="23"/>
      <c r="L18" s="26">
        <v>134.83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3">
        <f>K18+L18+M18+N18+O18+P18+V18+W18+R18+S18</f>
        <v>134.83</v>
      </c>
      <c r="Y18" s="24">
        <f t="shared" si="4"/>
        <v>29383.738000000005</v>
      </c>
      <c r="Z18" s="24">
        <f t="shared" si="5"/>
        <v>19356.731999999996</v>
      </c>
      <c r="AA18" s="24">
        <f>'[1]Раб 38'!$AE$18</f>
        <v>71874.09</v>
      </c>
    </row>
    <row r="19" spans="1:27" ht="20.25" customHeight="1">
      <c r="A19" s="23" t="s">
        <v>42</v>
      </c>
      <c r="B19" s="24">
        <f>'[1]Раб 38'!$L$19</f>
        <v>35538.83</v>
      </c>
      <c r="C19" s="24">
        <f>8.72*B2+(1.89+0.05)*B2</f>
        <v>29248.908000000003</v>
      </c>
      <c r="D19" s="25">
        <f t="shared" si="0"/>
        <v>17549.344800000003</v>
      </c>
      <c r="E19" s="25">
        <f t="shared" si="1"/>
        <v>4913.816544</v>
      </c>
      <c r="F19" s="24">
        <v>3109.96</v>
      </c>
      <c r="G19" s="24">
        <f>'[1]Раб 38'!$Q19</f>
        <v>216.34543916080094</v>
      </c>
      <c r="H19" s="24">
        <f>'[1]Раб 38'!$R19</f>
        <v>1697.7585149552692</v>
      </c>
      <c r="I19" s="24">
        <f>'[2]Раб 38'!$S19</f>
        <v>1306.186835564345</v>
      </c>
      <c r="J19" s="25">
        <f t="shared" si="2"/>
        <v>455.49586631958664</v>
      </c>
      <c r="K19" s="23"/>
      <c r="L19" s="26">
        <v>134.83</v>
      </c>
      <c r="M19" s="26"/>
      <c r="N19" s="26"/>
      <c r="O19" s="26"/>
      <c r="P19" s="26"/>
      <c r="Q19" s="26"/>
      <c r="R19" s="26"/>
      <c r="S19" s="26"/>
      <c r="T19" s="26">
        <v>9000</v>
      </c>
      <c r="U19" s="26"/>
      <c r="V19" s="26"/>
      <c r="W19" s="26"/>
      <c r="X19" s="23">
        <f>K19+L19+M19+N19+O19+P19+V19+W19+R19+S19</f>
        <v>134.83</v>
      </c>
      <c r="Y19" s="24">
        <f t="shared" si="4"/>
        <v>29383.738000000005</v>
      </c>
      <c r="Z19" s="24">
        <f t="shared" si="5"/>
        <v>6155.091999999999</v>
      </c>
      <c r="AA19" s="24">
        <f>'[1]Раб 38'!$AE$19</f>
        <v>74865.21</v>
      </c>
    </row>
    <row r="20" spans="1:27" ht="20.25" customHeight="1">
      <c r="A20" s="28" t="s">
        <v>43</v>
      </c>
      <c r="B20" s="29">
        <f>B8+B9+B10+B11+B12+B13+B14+B15+B16+B17+B18+B19</f>
        <v>428857.35000000003</v>
      </c>
      <c r="C20" s="29">
        <f>C8+C9+C10+C11+C12+C13+C14+C15+C16+C17+C18+C19</f>
        <v>339462.936</v>
      </c>
      <c r="D20" s="30">
        <f>SUM(D8:D19)</f>
        <v>202534.69452</v>
      </c>
      <c r="E20" s="30">
        <f t="shared" si="1"/>
        <v>56709.7144656</v>
      </c>
      <c r="F20" s="30">
        <f>SUM(F8:F19)</f>
        <v>35322.18</v>
      </c>
      <c r="G20" s="30">
        <f>SUM(G8:G19)</f>
        <v>3746.2976558236255</v>
      </c>
      <c r="H20" s="30">
        <f>SUM(H8:H19)</f>
        <v>14571.945118442294</v>
      </c>
      <c r="I20" s="30">
        <f>SUM(I8:I19)</f>
        <v>13635.144390152083</v>
      </c>
      <c r="J20" s="30">
        <f>SUM(J8:J19)</f>
        <v>12942.959849982006</v>
      </c>
      <c r="K20" s="28">
        <f aca="true" t="shared" si="6" ref="K20:Q20">K8+K9+K10+K11+K12+K13+K14+K15+K16+K17+K18+K19</f>
        <v>12400</v>
      </c>
      <c r="L20" s="29">
        <f t="shared" si="6"/>
        <v>1617.9599999999998</v>
      </c>
      <c r="M20" s="28">
        <f t="shared" si="6"/>
        <v>0</v>
      </c>
      <c r="N20" s="28">
        <f t="shared" si="6"/>
        <v>7800</v>
      </c>
      <c r="O20" s="28">
        <f t="shared" si="6"/>
        <v>0</v>
      </c>
      <c r="P20" s="28">
        <f t="shared" si="6"/>
        <v>0</v>
      </c>
      <c r="Q20" s="28">
        <f t="shared" si="6"/>
        <v>0</v>
      </c>
      <c r="R20" s="28">
        <f>R8+R9+R10+R11+R12+R13+R14+R15+R16+R17+R18+R19</f>
        <v>0</v>
      </c>
      <c r="S20" s="28">
        <f>S8+S9+S10+S11+S12+S13+S14+S15+S16+S17+S18+S19</f>
        <v>20906</v>
      </c>
      <c r="T20" s="28">
        <f>T8+T9+T10+T11+T12+T13+T14+T15+T16+T17+T18+T19</f>
        <v>9000</v>
      </c>
      <c r="U20" s="28">
        <f>U8+U9+U10+U11+U12+U13+U14+U15+U16+U17+U18+U19</f>
        <v>5900</v>
      </c>
      <c r="V20" s="28">
        <f>V8+V9+V10+V11+V12+V13+V14+'[3]Раб,40'!V15+V16+V17+V18+V19</f>
        <v>15144</v>
      </c>
      <c r="W20" s="28">
        <f>W8+W9+W10+W11+W12+W13+W14+W15+W16+W17+W18+W19</f>
        <v>4809</v>
      </c>
      <c r="X20" s="25">
        <f>K20+L20+M20+N20+O20+P20+V20+W20+R20+S20+T20+U20</f>
        <v>77576.95999999999</v>
      </c>
      <c r="Y20" s="25">
        <f>C20+X20</f>
        <v>417039.89599999995</v>
      </c>
      <c r="Z20" s="25">
        <f>B20-C20-X20</f>
        <v>11817.454000000056</v>
      </c>
      <c r="AA20" s="24"/>
    </row>
    <row r="21" spans="4:10" ht="12.75">
      <c r="D21" s="31"/>
      <c r="E21" s="31"/>
      <c r="F21" s="31"/>
      <c r="G21" s="31"/>
      <c r="H21" s="31"/>
      <c r="I21" s="31"/>
      <c r="J21" s="31"/>
    </row>
    <row r="22" spans="1:12" ht="12.75">
      <c r="A22" s="2"/>
      <c r="B22" s="32"/>
      <c r="L22" s="2"/>
    </row>
    <row r="23" spans="1:23" ht="12.75">
      <c r="A23" s="2"/>
      <c r="B23" s="32"/>
      <c r="E23" s="33" t="s">
        <v>44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  <c r="Q23" s="34"/>
      <c r="R23" s="34"/>
      <c r="S23" s="34"/>
      <c r="T23" s="34"/>
      <c r="U23" s="34"/>
      <c r="V23" s="34"/>
      <c r="W23" s="34"/>
    </row>
    <row r="24" spans="1:23" ht="12.75">
      <c r="A24" s="35"/>
      <c r="B24" s="36"/>
      <c r="E24" s="34" t="s">
        <v>45</v>
      </c>
      <c r="F24" s="34"/>
      <c r="G24" s="34"/>
      <c r="H24" s="34"/>
      <c r="I24" s="34"/>
      <c r="J24" s="34"/>
      <c r="K24" s="34"/>
      <c r="L24" s="34"/>
      <c r="P24" s="34"/>
      <c r="Q24" s="34"/>
      <c r="R24" s="34"/>
      <c r="S24" s="34"/>
      <c r="T24" s="34"/>
      <c r="U24" s="34"/>
      <c r="V24" s="34"/>
      <c r="W24" s="34"/>
    </row>
    <row r="25" spans="1:23" ht="12.75">
      <c r="A25" s="35" t="s">
        <v>46</v>
      </c>
      <c r="C25" s="36">
        <f>B20</f>
        <v>428857.35000000003</v>
      </c>
      <c r="E25" s="34" t="s">
        <v>47</v>
      </c>
      <c r="F25" s="34"/>
      <c r="G25" s="34"/>
      <c r="H25" s="34"/>
      <c r="I25" s="34"/>
      <c r="J25" s="34"/>
      <c r="K25" s="34"/>
      <c r="L25" s="34"/>
      <c r="P25" s="37"/>
      <c r="Q25" s="37"/>
      <c r="R25" s="37"/>
      <c r="S25" s="37"/>
      <c r="T25" s="37"/>
      <c r="U25" s="37"/>
      <c r="V25" s="37"/>
      <c r="W25" s="37"/>
    </row>
    <row r="26" spans="1:10" ht="12.75">
      <c r="A26" s="35" t="s">
        <v>48</v>
      </c>
      <c r="C26" s="36">
        <f>C20+X20</f>
        <v>417039.89599999995</v>
      </c>
      <c r="D26" s="38"/>
      <c r="E26" s="38"/>
      <c r="F26" s="38"/>
      <c r="G26" s="38"/>
      <c r="H26" s="38"/>
      <c r="I26" s="38"/>
      <c r="J26" s="38"/>
    </row>
    <row r="27" spans="2:13" ht="15">
      <c r="B27" s="2"/>
      <c r="E27" s="39" t="s">
        <v>49</v>
      </c>
      <c r="F27" s="40"/>
      <c r="G27" s="40"/>
      <c r="H27" s="40"/>
      <c r="I27" s="40"/>
      <c r="J27" s="40"/>
      <c r="K27" s="40"/>
      <c r="L27" s="41"/>
      <c r="M27" s="42">
        <v>8</v>
      </c>
    </row>
    <row r="28" spans="1:13" ht="15.75">
      <c r="A28" s="43"/>
      <c r="B28" s="44">
        <v>8.72</v>
      </c>
      <c r="E28" s="45" t="s">
        <v>50</v>
      </c>
      <c r="F28" s="46"/>
      <c r="G28" s="46"/>
      <c r="H28" s="46"/>
      <c r="I28" s="46"/>
      <c r="J28" s="46"/>
      <c r="K28" s="46"/>
      <c r="L28" s="46"/>
      <c r="M28" s="47"/>
    </row>
    <row r="29" spans="1:13" ht="15.75">
      <c r="A29" s="48"/>
      <c r="B29" s="44">
        <v>3.36</v>
      </c>
      <c r="D29" s="49"/>
      <c r="E29" s="50" t="s">
        <v>51</v>
      </c>
      <c r="F29" s="51"/>
      <c r="G29" s="51"/>
      <c r="H29" s="51"/>
      <c r="I29" s="51"/>
      <c r="J29" s="51"/>
      <c r="K29" s="51"/>
      <c r="L29" s="52"/>
      <c r="M29" s="42">
        <v>1</v>
      </c>
    </row>
    <row r="30" spans="1:13" ht="15.75">
      <c r="A30" s="48"/>
      <c r="B30" s="53">
        <f>SUM(B28:B29)</f>
        <v>12.08</v>
      </c>
      <c r="D30" s="49"/>
      <c r="E30" s="50" t="s">
        <v>52</v>
      </c>
      <c r="F30" s="51"/>
      <c r="G30" s="51"/>
      <c r="H30" s="51"/>
      <c r="I30" s="51"/>
      <c r="J30" s="51"/>
      <c r="K30" s="51"/>
      <c r="L30" s="52"/>
      <c r="M30" s="42">
        <v>2</v>
      </c>
    </row>
    <row r="31" spans="1:21" ht="15.75">
      <c r="A31" s="54"/>
      <c r="B31" s="55" t="s">
        <v>53</v>
      </c>
      <c r="C31" s="55"/>
      <c r="D31" s="49"/>
      <c r="E31" s="39" t="s">
        <v>54</v>
      </c>
      <c r="F31" s="40"/>
      <c r="G31" s="40"/>
      <c r="H31" s="40"/>
      <c r="I31" s="40"/>
      <c r="J31" s="40"/>
      <c r="K31" s="40"/>
      <c r="L31" s="41"/>
      <c r="M31" s="42">
        <v>2</v>
      </c>
      <c r="P31" s="53"/>
      <c r="Q31" s="53"/>
      <c r="S31" s="56"/>
      <c r="T31" s="56"/>
      <c r="U31" s="56"/>
    </row>
    <row r="32" spans="3:13" ht="15.75">
      <c r="C32" s="55"/>
      <c r="D32" s="55"/>
      <c r="E32" s="57" t="s">
        <v>55</v>
      </c>
      <c r="F32" s="57"/>
      <c r="G32" s="57"/>
      <c r="H32" s="57"/>
      <c r="I32" s="57"/>
      <c r="J32" s="57"/>
      <c r="K32" s="57"/>
      <c r="L32" s="57"/>
      <c r="M32" s="42">
        <v>3</v>
      </c>
    </row>
  </sheetData>
  <sheetProtection/>
  <mergeCells count="22">
    <mergeCell ref="E27:L27"/>
    <mergeCell ref="E28:M28"/>
    <mergeCell ref="E29:L29"/>
    <mergeCell ref="E30:L30"/>
    <mergeCell ref="E31:L31"/>
    <mergeCell ref="E32:L32"/>
    <mergeCell ref="E23:L23"/>
    <mergeCell ref="M23:O23"/>
    <mergeCell ref="P23:W23"/>
    <mergeCell ref="E24:L24"/>
    <mergeCell ref="P24:W24"/>
    <mergeCell ref="E25:L25"/>
    <mergeCell ref="C2:O2"/>
    <mergeCell ref="AA3:AA7"/>
    <mergeCell ref="A5:A7"/>
    <mergeCell ref="B5:B7"/>
    <mergeCell ref="C5:W5"/>
    <mergeCell ref="X5:X7"/>
    <mergeCell ref="Y5:Y7"/>
    <mergeCell ref="Z5:Z7"/>
    <mergeCell ref="C6:C7"/>
    <mergeCell ref="D6:W6"/>
  </mergeCells>
  <printOptions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User3</cp:lastModifiedBy>
  <dcterms:created xsi:type="dcterms:W3CDTF">2022-04-15T07:11:41Z</dcterms:created>
  <dcterms:modified xsi:type="dcterms:W3CDTF">2022-04-15T07:11:58Z</dcterms:modified>
  <cp:category/>
  <cp:version/>
  <cp:contentType/>
  <cp:contentStatus/>
</cp:coreProperties>
</file>