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Раб.36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<sst xmlns="http://schemas.openxmlformats.org/spreadsheetml/2006/main" count="57" uniqueCount="57">
  <si>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</si>
  <si>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 Рабочая,      дом   36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</si>
  <si>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</si>
  <si>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</si>
  <si>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</si>
  <si>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</si>
  <si>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</si>
  <si>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</si>
  <si>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</si>
  <si>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</si>
  <si>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</si>
  <si>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</si>
  <si>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</si>
  <si>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</si>
  <si>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</si>
  <si>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</si>
  <si>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</si>
  <si>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</si>
  <si>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</si>
  <si>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</si>
  <si>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</si>
  <si>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</si>
  <si>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</si>
  <si>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</si>
  <si>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 xml:space="preserve">пластиковые окна в подъезде 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</si>
  <si>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</si>
  <si>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</si>
  <si>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</si>
  <si>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</si>
  <si>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</si>
  <si>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</si>
  <si>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</si>
  <si>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</si>
  <si>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</si>
  <si>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</si>
  <si>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</si>
  <si>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</si>
  <si>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 xml:space="preserve">                                                                   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</si>
  <si>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</si>
  <si>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</si>
  <si>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</si>
  <si>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</si>
  <si>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</si>
  <si>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</si>
  <si>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</si>
  <si>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</si>
  <si>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1,97 руб./м2</t>
  </si>
  <si>
    <t>Всего получено</t>
  </si>
  <si>
    <t>СОИ(     вода )               0,06 руб./м2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</si>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</sst>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3" fillId="34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2" fontId="22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46">
        <row r="8">
          <cell r="L8">
            <v>28640.74</v>
          </cell>
          <cell r="Q8">
            <v>312.738986090994</v>
          </cell>
          <cell r="R8">
            <v>209.90828724278225</v>
          </cell>
          <cell r="AE8">
            <v>253150.93</v>
          </cell>
        </row>
        <row r="9">
          <cell r="L9">
            <v>38516.3</v>
          </cell>
          <cell r="Q9">
            <v>200.59366062697615</v>
          </cell>
          <cell r="R9">
            <v>1175.3404457932565</v>
          </cell>
          <cell r="AE9">
            <v>252086.79</v>
          </cell>
        </row>
        <row r="10">
          <cell r="L10">
            <v>32818.4</v>
          </cell>
          <cell r="Q10">
            <v>357.046022465929</v>
          </cell>
          <cell r="R10">
            <v>559.0832224901606</v>
          </cell>
          <cell r="AE10">
            <v>256720.55</v>
          </cell>
        </row>
        <row r="11">
          <cell r="L11">
            <v>36445.75</v>
          </cell>
          <cell r="Q11">
            <v>312.41861816675333</v>
          </cell>
          <cell r="R11">
            <v>397.9816031938966</v>
          </cell>
          <cell r="AE11">
            <v>257726.96</v>
          </cell>
        </row>
        <row r="12">
          <cell r="L12">
            <v>34896.9</v>
          </cell>
          <cell r="Q12">
            <v>416.8794692331443</v>
          </cell>
          <cell r="R12">
            <v>953.6890604378125</v>
          </cell>
          <cell r="AE12">
            <v>260282.22</v>
          </cell>
        </row>
        <row r="13">
          <cell r="L13">
            <v>33931.6</v>
          </cell>
          <cell r="Q13">
            <v>394.3487401382772</v>
          </cell>
          <cell r="R13">
            <v>225.06336703626553</v>
          </cell>
          <cell r="AE13">
            <v>263802.78</v>
          </cell>
        </row>
        <row r="14">
          <cell r="L14">
            <v>31968.75</v>
          </cell>
          <cell r="Q14">
            <v>345.55785955921726</v>
          </cell>
          <cell r="R14">
            <v>560.7431469184681</v>
          </cell>
          <cell r="AE14">
            <v>269536.88</v>
          </cell>
        </row>
        <row r="15">
          <cell r="L15">
            <v>32942.84</v>
          </cell>
          <cell r="Q15">
            <v>252.3466922173194</v>
          </cell>
          <cell r="R15">
            <v>588.0577133231459</v>
          </cell>
          <cell r="AE15">
            <v>274296.89</v>
          </cell>
        </row>
        <row r="16">
          <cell r="L16">
            <v>31397</v>
          </cell>
          <cell r="Q16">
            <v>395.78549554019145</v>
          </cell>
          <cell r="R16">
            <v>854.4942649621083</v>
          </cell>
          <cell r="AE16">
            <v>280602.74</v>
          </cell>
        </row>
        <row r="17">
          <cell r="L17">
            <v>44161.02</v>
          </cell>
          <cell r="Q17">
            <v>349.51138704306607</v>
          </cell>
          <cell r="R17">
            <v>632.9397367810118</v>
          </cell>
          <cell r="AE17">
            <v>275760.84</v>
          </cell>
        </row>
        <row r="18">
          <cell r="L18">
            <v>28100.73</v>
          </cell>
          <cell r="Q18">
            <v>247.2865777701348</v>
          </cell>
          <cell r="R18">
            <v>41.64129647506674</v>
          </cell>
          <cell r="AE18">
            <v>286979.23</v>
          </cell>
        </row>
        <row r="19">
          <cell r="L19">
            <v>39631.27</v>
          </cell>
          <cell r="Q19">
            <v>219.68941834106536</v>
          </cell>
          <cell r="R19">
            <v>1724.0002011639042</v>
          </cell>
          <cell r="AE19">
            <v>286696.71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46">
        <row r="8">
          <cell r="S8">
            <v>1125.2697927125064</v>
          </cell>
        </row>
        <row r="9">
          <cell r="S9">
            <v>1129.9394111106333</v>
          </cell>
        </row>
        <row r="10">
          <cell r="S10">
            <v>1186.533600927219</v>
          </cell>
        </row>
        <row r="11">
          <cell r="S11">
            <v>1043.9862868980665</v>
          </cell>
        </row>
        <row r="12">
          <cell r="S12">
            <v>1119.1549251333722</v>
          </cell>
        </row>
        <row r="13">
          <cell r="S13">
            <v>1188.0534120845923</v>
          </cell>
        </row>
        <row r="14">
          <cell r="S14">
            <v>1179.099444396415</v>
          </cell>
        </row>
        <row r="15">
          <cell r="S15">
            <v>1137.415679025885</v>
          </cell>
        </row>
        <row r="16">
          <cell r="S16">
            <v>1222.2567715449284</v>
          </cell>
        </row>
        <row r="17">
          <cell r="S17">
            <v>1064.5050792939971</v>
          </cell>
        </row>
        <row r="18">
          <cell r="S18">
            <v>1123.3077297420887</v>
          </cell>
        </row>
        <row r="19">
          <cell r="S19">
            <v>1326.3761291339506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7">
      <selection activeCell="C22" sqref="C22"/>
    </sheetView>
  </sheetViews>
  <sheetFormatPr defaultColWidth="9.140625" defaultRowHeight="12.75"/>
  <cols>
    <col min="1" max="1" width="8.8515625" style="0" customWidth="1"/>
    <col min="2" max="2" width="12.140625" style="0" customWidth="1"/>
    <col min="3" max="3" width="9.8515625" style="0" customWidth="1"/>
    <col min="4" max="4" width="7.28125" style="0" customWidth="1"/>
    <col min="5" max="5" width="6.00390625" style="0" customWidth="1"/>
    <col min="6" max="6" width="7.7109375" style="0" customWidth="1"/>
    <col min="7" max="7" width="7.140625" style="0" customWidth="1"/>
    <col min="8" max="8" width="8.00390625" style="0" customWidth="1"/>
    <col min="9" max="9" width="8.28125" style="0" customWidth="1"/>
    <col min="10" max="10" width="6.421875" style="0" customWidth="1"/>
    <col min="11" max="11" width="7.140625" style="0" customWidth="1"/>
    <col min="12" max="12" width="5.8515625" style="0" customWidth="1"/>
    <col min="13" max="13" width="4.28125" style="0" customWidth="1"/>
    <col min="14" max="14" width="4.57421875" style="0" customWidth="1"/>
    <col min="15" max="15" width="7.421875" style="0" customWidth="1"/>
    <col min="16" max="16" width="4.140625" style="0" customWidth="1"/>
    <col min="17" max="17" width="4.8515625" style="0" customWidth="1"/>
    <col min="18" max="18" width="4.7109375" style="0" customWidth="1"/>
    <col min="19" max="19" width="4.8515625" style="0" customWidth="1"/>
    <col min="20" max="20" width="3.140625" style="0" customWidth="1"/>
    <col min="21" max="21" width="5.28125" style="0" customWidth="1"/>
    <col min="22" max="22" width="4.00390625" style="0" customWidth="1"/>
    <col min="23" max="23" width="6.140625" style="0" customWidth="1"/>
    <col min="24" max="24" width="8.7109375" style="0" customWidth="1"/>
    <col min="25" max="25" width="9.57421875" style="0" customWidth="1"/>
    <col min="26" max="26" width="10.140625" style="0" customWidth="1"/>
    <col min="27" max="27" width="9.57421875" style="0" customWidth="1"/>
  </cols>
  <sheetData>
    <row r="1" spans="1:12" ht="15">
      <c r="A1" s="1" t="s">
        <v>0</v>
      </c>
      <c r="L1" s="2"/>
    </row>
    <row r="2" spans="1:17" ht="14.25">
      <c r="A2" s="2"/>
      <c r="B2">
        <v>2786.21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40.25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19" t="s">
        <v>19</v>
      </c>
      <c r="M7" s="19" t="s">
        <v>20</v>
      </c>
      <c r="N7" s="20" t="s">
        <v>21</v>
      </c>
      <c r="O7" s="19" t="s">
        <v>22</v>
      </c>
      <c r="P7" s="21" t="s">
        <v>23</v>
      </c>
      <c r="Q7" s="21" t="s">
        <v>24</v>
      </c>
      <c r="R7" s="21" t="s">
        <v>25</v>
      </c>
      <c r="S7" s="21" t="s">
        <v>26</v>
      </c>
      <c r="T7" s="21" t="s">
        <v>27</v>
      </c>
      <c r="U7" s="21" t="s">
        <v>28</v>
      </c>
      <c r="V7" s="21" t="s">
        <v>29</v>
      </c>
      <c r="W7" s="19" t="s">
        <v>30</v>
      </c>
      <c r="X7" s="22"/>
      <c r="Y7" s="22"/>
      <c r="Z7" s="11"/>
      <c r="AA7" s="23"/>
    </row>
    <row r="8" spans="1:27" ht="21.75" customHeight="1">
      <c r="A8" s="24" t="s">
        <v>31</v>
      </c>
      <c r="B8" s="25">
        <f>'[1]Раб 36'!$L$8</f>
        <v>28640.74</v>
      </c>
      <c r="C8" s="25">
        <f>8.3*B2+(1.89+0.05)*B2</f>
        <v>28530.7904</v>
      </c>
      <c r="D8" s="26">
        <f>C8*60/100</f>
        <v>17118.47424</v>
      </c>
      <c r="E8" s="26">
        <f>D8*28/100</f>
        <v>4793.1727872</v>
      </c>
      <c r="F8" s="25">
        <v>2476.64</v>
      </c>
      <c r="G8" s="25">
        <f>'[1]Раб 36'!$Q8</f>
        <v>312.738986090994</v>
      </c>
      <c r="H8" s="25">
        <f>'[1]Раб 36'!$R8</f>
        <v>209.90828724278225</v>
      </c>
      <c r="I8" s="25">
        <f>'[2]Раб 36'!$S8</f>
        <v>1125.2697927125064</v>
      </c>
      <c r="J8" s="26">
        <f>C8-(D8+E8+F8+G8+H8+I8)</f>
        <v>2494.5863067537175</v>
      </c>
      <c r="K8" s="24"/>
      <c r="L8" s="27">
        <v>134.83</v>
      </c>
      <c r="M8" s="28"/>
      <c r="N8" s="28"/>
      <c r="O8" s="27"/>
      <c r="P8" s="27"/>
      <c r="Q8" s="27"/>
      <c r="R8" s="27"/>
      <c r="S8" s="27"/>
      <c r="T8" s="27"/>
      <c r="U8" s="27"/>
      <c r="V8" s="27"/>
      <c r="W8" s="27">
        <v>4310</v>
      </c>
      <c r="X8" s="24">
        <f>SUM(K8:W8)</f>
        <v>4444.83</v>
      </c>
      <c r="Y8" s="25">
        <f>C8+X8</f>
        <v>32975.6204</v>
      </c>
      <c r="Z8" s="25">
        <f>B8-C8-X8</f>
        <v>-4334.8804</v>
      </c>
      <c r="AA8" s="25">
        <f>'[1]Раб 36'!$AE$8</f>
        <v>253150.93</v>
      </c>
    </row>
    <row r="9" spans="1:27" ht="21.75" customHeight="1">
      <c r="A9" s="24" t="s">
        <v>32</v>
      </c>
      <c r="B9" s="25">
        <f>'[1]Раб 36'!$L$9</f>
        <v>38516.3</v>
      </c>
      <c r="C9" s="25">
        <f>8.3*B2+(1.89+0.05)*B2</f>
        <v>28530.7904</v>
      </c>
      <c r="D9" s="26">
        <f aca="true" t="shared" si="0" ref="D9:D19">C9*60/100</f>
        <v>17118.47424</v>
      </c>
      <c r="E9" s="26">
        <f aca="true" t="shared" si="1" ref="E9:E20">D9*28/100</f>
        <v>4793.1727872</v>
      </c>
      <c r="F9" s="25">
        <v>2031.36</v>
      </c>
      <c r="G9" s="25">
        <f>'[1]Раб 36'!$Q9</f>
        <v>200.59366062697615</v>
      </c>
      <c r="H9" s="25">
        <f>'[1]Раб 36'!$R9</f>
        <v>1175.3404457932565</v>
      </c>
      <c r="I9" s="25">
        <f>'[2]Раб 36'!$S9</f>
        <v>1129.9394111106333</v>
      </c>
      <c r="J9" s="26">
        <f aca="true" t="shared" si="2" ref="J9:J19">C9-(D9+E9+F9+G9+H9+I9)</f>
        <v>2081.9098552691357</v>
      </c>
      <c r="K9" s="24"/>
      <c r="L9" s="27">
        <v>134.83</v>
      </c>
      <c r="M9" s="27"/>
      <c r="N9" s="27"/>
      <c r="O9" s="27">
        <v>110000</v>
      </c>
      <c r="P9" s="27"/>
      <c r="Q9" s="27"/>
      <c r="R9" s="27"/>
      <c r="S9" s="27"/>
      <c r="T9" s="27"/>
      <c r="U9" s="27"/>
      <c r="V9" s="27"/>
      <c r="W9" s="27">
        <f>499+3448</f>
        <v>3947</v>
      </c>
      <c r="X9" s="24">
        <f aca="true" t="shared" si="3" ref="X9:X20">SUM(K9:W9)</f>
        <v>114081.83</v>
      </c>
      <c r="Y9" s="25">
        <f aca="true" t="shared" si="4" ref="Y9:Y19">C9+X9</f>
        <v>142612.6204</v>
      </c>
      <c r="Z9" s="25">
        <f aca="true" t="shared" si="5" ref="Z9:Z19">B9-C9-X9</f>
        <v>-104096.3204</v>
      </c>
      <c r="AA9" s="25">
        <f>'[1]Раб 36'!$AE$9</f>
        <v>252086.79</v>
      </c>
    </row>
    <row r="10" spans="1:27" ht="21.75" customHeight="1">
      <c r="A10" s="24" t="s">
        <v>33</v>
      </c>
      <c r="B10" s="25">
        <f>'[1]Раб 36'!$L$10</f>
        <v>32818.4</v>
      </c>
      <c r="C10" s="25">
        <f>8.3*B2+(1.89+0.05)*B2</f>
        <v>28530.7904</v>
      </c>
      <c r="D10" s="26">
        <f t="shared" si="0"/>
        <v>17118.47424</v>
      </c>
      <c r="E10" s="26">
        <f t="shared" si="1"/>
        <v>4793.1727872</v>
      </c>
      <c r="F10" s="25">
        <v>1957.76</v>
      </c>
      <c r="G10" s="25">
        <f>'[1]Раб 36'!$Q10</f>
        <v>357.046022465929</v>
      </c>
      <c r="H10" s="25">
        <f>'[1]Раб 36'!$R10</f>
        <v>559.0832224901606</v>
      </c>
      <c r="I10" s="25">
        <f>'[2]Раб 36'!$S10</f>
        <v>1186.533600927219</v>
      </c>
      <c r="J10" s="26">
        <f t="shared" si="2"/>
        <v>2558.7205269166952</v>
      </c>
      <c r="K10" s="24"/>
      <c r="L10" s="27">
        <v>134.83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4">
        <f t="shared" si="3"/>
        <v>134.83</v>
      </c>
      <c r="Y10" s="25">
        <f t="shared" si="4"/>
        <v>28665.620400000003</v>
      </c>
      <c r="Z10" s="25">
        <f t="shared" si="5"/>
        <v>4152.7796</v>
      </c>
      <c r="AA10" s="25">
        <f>'[1]Раб 36'!$AE$10</f>
        <v>256720.55</v>
      </c>
    </row>
    <row r="11" spans="1:27" ht="21.75" customHeight="1">
      <c r="A11" s="24" t="s">
        <v>34</v>
      </c>
      <c r="B11" s="25">
        <f>'[1]Раб 36'!$L$11</f>
        <v>36445.75</v>
      </c>
      <c r="C11" s="25">
        <f>8.3*B2+(1.89+0.05)*B2</f>
        <v>28530.7904</v>
      </c>
      <c r="D11" s="26">
        <f t="shared" si="0"/>
        <v>17118.47424</v>
      </c>
      <c r="E11" s="26">
        <f t="shared" si="1"/>
        <v>4793.1727872</v>
      </c>
      <c r="F11" s="25">
        <v>1602.8</v>
      </c>
      <c r="G11" s="25">
        <f>'[1]Раб 36'!$Q11</f>
        <v>312.41861816675333</v>
      </c>
      <c r="H11" s="25">
        <f>'[1]Раб 36'!$R11</f>
        <v>397.9816031938966</v>
      </c>
      <c r="I11" s="25">
        <f>'[2]Раб 36'!$S11</f>
        <v>1043.9862868980665</v>
      </c>
      <c r="J11" s="26">
        <f t="shared" si="2"/>
        <v>3261.9568645412837</v>
      </c>
      <c r="K11" s="24"/>
      <c r="L11" s="27">
        <v>134.83</v>
      </c>
      <c r="M11" s="27"/>
      <c r="N11" s="27"/>
      <c r="O11" s="27">
        <v>53637</v>
      </c>
      <c r="P11" s="27"/>
      <c r="Q11" s="27"/>
      <c r="R11" s="27"/>
      <c r="S11" s="27"/>
      <c r="T11" s="27"/>
      <c r="U11" s="27"/>
      <c r="V11" s="27"/>
      <c r="W11" s="27"/>
      <c r="X11" s="24">
        <f t="shared" si="3"/>
        <v>53771.83</v>
      </c>
      <c r="Y11" s="25">
        <f t="shared" si="4"/>
        <v>82302.6204</v>
      </c>
      <c r="Z11" s="25">
        <f t="shared" si="5"/>
        <v>-45856.8704</v>
      </c>
      <c r="AA11" s="25">
        <f>'[1]Раб 36'!$AE$11</f>
        <v>257726.96</v>
      </c>
    </row>
    <row r="12" spans="1:27" ht="21.75" customHeight="1">
      <c r="A12" s="24" t="s">
        <v>35</v>
      </c>
      <c r="B12" s="25">
        <f>'[1]Раб 36'!$L$12</f>
        <v>34896.9</v>
      </c>
      <c r="C12" s="25">
        <f>8.3*B2+(1.89+0.05)*B2</f>
        <v>28530.7904</v>
      </c>
      <c r="D12" s="26">
        <f t="shared" si="0"/>
        <v>17118.47424</v>
      </c>
      <c r="E12" s="26">
        <f t="shared" si="1"/>
        <v>4793.1727872</v>
      </c>
      <c r="F12" s="25">
        <v>710.24</v>
      </c>
      <c r="G12" s="25">
        <f>'[1]Раб 36'!$Q12</f>
        <v>416.8794692331443</v>
      </c>
      <c r="H12" s="25">
        <f>'[1]Раб 36'!$R12</f>
        <v>953.6890604378125</v>
      </c>
      <c r="I12" s="25">
        <f>'[2]Раб 36'!$S12</f>
        <v>1119.1549251333722</v>
      </c>
      <c r="J12" s="26">
        <f t="shared" si="2"/>
        <v>3419.1799179956724</v>
      </c>
      <c r="K12" s="24"/>
      <c r="L12" s="27">
        <v>134.83</v>
      </c>
      <c r="M12" s="27"/>
      <c r="N12" s="27"/>
      <c r="O12" s="27"/>
      <c r="P12" s="27"/>
      <c r="Q12" s="27"/>
      <c r="R12" s="27"/>
      <c r="S12" s="27">
        <v>3090</v>
      </c>
      <c r="T12" s="27"/>
      <c r="U12" s="27">
        <v>2950</v>
      </c>
      <c r="V12" s="27"/>
      <c r="W12" s="27"/>
      <c r="X12" s="24">
        <f t="shared" si="3"/>
        <v>6174.83</v>
      </c>
      <c r="Y12" s="25">
        <f t="shared" si="4"/>
        <v>34705.6204</v>
      </c>
      <c r="Z12" s="25">
        <f t="shared" si="5"/>
        <v>191.27959999999985</v>
      </c>
      <c r="AA12" s="25">
        <f>'[1]Раб 36'!$AE$12</f>
        <v>260282.22</v>
      </c>
    </row>
    <row r="13" spans="1:27" ht="21.75" customHeight="1">
      <c r="A13" s="24" t="s">
        <v>36</v>
      </c>
      <c r="B13" s="25">
        <f>'[1]Раб 36'!$L$13</f>
        <v>33931.6</v>
      </c>
      <c r="C13" s="25">
        <f>8.3*B2+(1.89+0.05)*B2</f>
        <v>28530.7904</v>
      </c>
      <c r="D13" s="26">
        <f t="shared" si="0"/>
        <v>17118.47424</v>
      </c>
      <c r="E13" s="26">
        <f t="shared" si="1"/>
        <v>4793.1727872</v>
      </c>
      <c r="F13" s="25">
        <v>2252.16</v>
      </c>
      <c r="G13" s="25">
        <f>'[1]Раб 36'!$Q13</f>
        <v>394.3487401382772</v>
      </c>
      <c r="H13" s="25">
        <f>'[1]Раб 36'!$R13</f>
        <v>225.06336703626553</v>
      </c>
      <c r="I13" s="25">
        <f>'[2]Раб 36'!$S13</f>
        <v>1188.0534120845923</v>
      </c>
      <c r="J13" s="26">
        <f t="shared" si="2"/>
        <v>2559.517853540867</v>
      </c>
      <c r="K13" s="24"/>
      <c r="L13" s="27">
        <v>134.83</v>
      </c>
      <c r="M13" s="27"/>
      <c r="N13" s="29" t="s">
        <v>37</v>
      </c>
      <c r="O13" s="29"/>
      <c r="P13" s="29"/>
      <c r="Q13" s="29"/>
      <c r="R13" s="29"/>
      <c r="S13" s="29"/>
      <c r="T13" s="29"/>
      <c r="U13" s="29">
        <v>2950</v>
      </c>
      <c r="V13" s="27"/>
      <c r="W13" s="27"/>
      <c r="X13" s="24">
        <f t="shared" si="3"/>
        <v>3084.83</v>
      </c>
      <c r="Y13" s="25">
        <f t="shared" si="4"/>
        <v>31615.6204</v>
      </c>
      <c r="Z13" s="25">
        <f t="shared" si="5"/>
        <v>2315.979599999997</v>
      </c>
      <c r="AA13" s="25">
        <f>'[1]Раб 36'!$AE$13</f>
        <v>263802.78</v>
      </c>
    </row>
    <row r="14" spans="1:27" ht="21.75" customHeight="1">
      <c r="A14" s="24" t="s">
        <v>38</v>
      </c>
      <c r="B14" s="25">
        <f>'[1]Раб 36'!$L$14</f>
        <v>31968.75</v>
      </c>
      <c r="C14" s="25">
        <f>8.3*B2+(1.97+0.06)*B2</f>
        <v>28781.5493</v>
      </c>
      <c r="D14" s="26">
        <f t="shared" si="0"/>
        <v>17268.92958</v>
      </c>
      <c r="E14" s="26">
        <f t="shared" si="1"/>
        <v>4835.3002824000005</v>
      </c>
      <c r="F14" s="25">
        <v>1535.83</v>
      </c>
      <c r="G14" s="25">
        <f>'[1]Раб 36'!$Q14</f>
        <v>345.55785955921726</v>
      </c>
      <c r="H14" s="25">
        <f>'[1]Раб 36'!$R14</f>
        <v>560.7431469184681</v>
      </c>
      <c r="I14" s="25">
        <f>'[2]Раб 36'!$S14</f>
        <v>1179.099444396415</v>
      </c>
      <c r="J14" s="26">
        <f t="shared" si="2"/>
        <v>3056.088986725903</v>
      </c>
      <c r="K14" s="24"/>
      <c r="L14" s="27">
        <v>134.83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4">
        <f t="shared" si="3"/>
        <v>134.83</v>
      </c>
      <c r="Y14" s="25">
        <f t="shared" si="4"/>
        <v>28916.3793</v>
      </c>
      <c r="Z14" s="25">
        <f t="shared" si="5"/>
        <v>3052.3707000000013</v>
      </c>
      <c r="AA14" s="25">
        <f>'[1]Раб 36'!$AE$14</f>
        <v>269536.88</v>
      </c>
    </row>
    <row r="15" spans="1:27" ht="21.75" customHeight="1">
      <c r="A15" s="24" t="s">
        <v>39</v>
      </c>
      <c r="B15" s="25">
        <f>'[1]Раб 36'!$L$15</f>
        <v>32942.84</v>
      </c>
      <c r="C15" s="25">
        <f>8.3*B2+(1.97+0.06)*B2</f>
        <v>28781.5493</v>
      </c>
      <c r="D15" s="26">
        <f t="shared" si="0"/>
        <v>17268.92958</v>
      </c>
      <c r="E15" s="26">
        <f t="shared" si="1"/>
        <v>4835.3002824000005</v>
      </c>
      <c r="F15" s="25">
        <v>1505.19</v>
      </c>
      <c r="G15" s="25">
        <f>'[1]Раб 36'!$Q15</f>
        <v>252.3466922173194</v>
      </c>
      <c r="H15" s="25">
        <f>'[1]Раб 36'!$R15</f>
        <v>588.0577133231459</v>
      </c>
      <c r="I15" s="25">
        <f>'[2]Раб 36'!$S15</f>
        <v>1137.415679025885</v>
      </c>
      <c r="J15" s="26">
        <f t="shared" si="2"/>
        <v>3194.309353033648</v>
      </c>
      <c r="K15" s="24">
        <v>14157</v>
      </c>
      <c r="L15" s="27">
        <v>134.83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4">
        <f t="shared" si="3"/>
        <v>14291.83</v>
      </c>
      <c r="Y15" s="25">
        <f t="shared" si="4"/>
        <v>43073.3793</v>
      </c>
      <c r="Z15" s="25">
        <f t="shared" si="5"/>
        <v>-10130.539300000002</v>
      </c>
      <c r="AA15" s="25">
        <f>'[1]Раб 36'!$AE$15</f>
        <v>274296.89</v>
      </c>
    </row>
    <row r="16" spans="1:27" ht="21.75" customHeight="1">
      <c r="A16" s="24" t="s">
        <v>40</v>
      </c>
      <c r="B16" s="25">
        <f>'[1]Раб 36'!$L$16</f>
        <v>31397</v>
      </c>
      <c r="C16" s="25">
        <f>8.3*B2+(1.97+0.06)*B2</f>
        <v>28781.5493</v>
      </c>
      <c r="D16" s="26">
        <f t="shared" si="0"/>
        <v>17268.92958</v>
      </c>
      <c r="E16" s="26">
        <f t="shared" si="1"/>
        <v>4835.3002824000005</v>
      </c>
      <c r="F16" s="25">
        <v>1532</v>
      </c>
      <c r="G16" s="25">
        <f>'[1]Раб 36'!$Q16</f>
        <v>395.78549554019145</v>
      </c>
      <c r="H16" s="25">
        <f>'[1]Раб 36'!$R16</f>
        <v>854.4942649621083</v>
      </c>
      <c r="I16" s="25">
        <f>'[2]Раб 36'!$S16</f>
        <v>1222.2567715449284</v>
      </c>
      <c r="J16" s="26">
        <f t="shared" si="2"/>
        <v>2672.782905552769</v>
      </c>
      <c r="K16" s="24"/>
      <c r="L16" s="27">
        <v>134.83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4">
        <f t="shared" si="3"/>
        <v>134.83</v>
      </c>
      <c r="Y16" s="25">
        <f t="shared" si="4"/>
        <v>28916.3793</v>
      </c>
      <c r="Z16" s="25">
        <f t="shared" si="5"/>
        <v>2480.6207000000013</v>
      </c>
      <c r="AA16" s="25">
        <f>'[1]Раб 36'!$AE$16</f>
        <v>280602.74</v>
      </c>
    </row>
    <row r="17" spans="1:27" ht="21.75" customHeight="1">
      <c r="A17" s="24" t="s">
        <v>41</v>
      </c>
      <c r="B17" s="25">
        <f>'[1]Раб 36'!$L$17</f>
        <v>44161.02</v>
      </c>
      <c r="C17" s="25">
        <f>8.72*B2+(1.97+0.06)*B2</f>
        <v>29951.7575</v>
      </c>
      <c r="D17" s="26">
        <f t="shared" si="0"/>
        <v>17971.0545</v>
      </c>
      <c r="E17" s="26">
        <f t="shared" si="1"/>
        <v>5031.895259999999</v>
      </c>
      <c r="F17" s="25">
        <v>2914.63</v>
      </c>
      <c r="G17" s="25">
        <f>'[1]Раб 36'!$Q17</f>
        <v>349.51138704306607</v>
      </c>
      <c r="H17" s="25">
        <f>'[1]Раб 36'!$R17</f>
        <v>632.9397367810118</v>
      </c>
      <c r="I17" s="25">
        <f>'[2]Раб 36'!$S17</f>
        <v>1064.5050792939971</v>
      </c>
      <c r="J17" s="26">
        <f t="shared" si="2"/>
        <v>1987.221536881927</v>
      </c>
      <c r="K17" s="27">
        <f>10728+3000</f>
        <v>13728</v>
      </c>
      <c r="L17" s="27">
        <v>134.83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4">
        <f t="shared" si="3"/>
        <v>13862.83</v>
      </c>
      <c r="Y17" s="25">
        <f t="shared" si="4"/>
        <v>43814.5875</v>
      </c>
      <c r="Z17" s="25">
        <f t="shared" si="5"/>
        <v>346.43249999999716</v>
      </c>
      <c r="AA17" s="25">
        <f>'[1]Раб 36'!$AE$17</f>
        <v>275760.84</v>
      </c>
    </row>
    <row r="18" spans="1:27" ht="21.75" customHeight="1">
      <c r="A18" s="24" t="s">
        <v>42</v>
      </c>
      <c r="B18" s="25">
        <f>'[1]Раб 36'!$L$18</f>
        <v>28100.73</v>
      </c>
      <c r="C18" s="25">
        <f>8.72*B2+(1.97+0.06)*B2</f>
        <v>29951.7575</v>
      </c>
      <c r="D18" s="26">
        <f t="shared" si="0"/>
        <v>17971.0545</v>
      </c>
      <c r="E18" s="26">
        <f t="shared" si="1"/>
        <v>5031.895259999999</v>
      </c>
      <c r="F18" s="25">
        <v>2397.58</v>
      </c>
      <c r="G18" s="25">
        <f>'[1]Раб 36'!$Q18</f>
        <v>247.2865777701348</v>
      </c>
      <c r="H18" s="25">
        <f>'[1]Раб 36'!$R18</f>
        <v>41.64129647506674</v>
      </c>
      <c r="I18" s="25">
        <f>'[2]Раб 36'!$S18</f>
        <v>1123.3077297420887</v>
      </c>
      <c r="J18" s="26">
        <f t="shared" si="2"/>
        <v>3138.992136012712</v>
      </c>
      <c r="K18" s="24"/>
      <c r="L18" s="27">
        <v>134.83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4">
        <f t="shared" si="3"/>
        <v>134.83</v>
      </c>
      <c r="Y18" s="25">
        <f t="shared" si="4"/>
        <v>30086.5875</v>
      </c>
      <c r="Z18" s="25">
        <f t="shared" si="5"/>
        <v>-1985.8575</v>
      </c>
      <c r="AA18" s="25">
        <f>'[1]Раб 36'!$AE$18</f>
        <v>286979.23</v>
      </c>
    </row>
    <row r="19" spans="1:27" ht="21.75" customHeight="1">
      <c r="A19" s="24" t="s">
        <v>43</v>
      </c>
      <c r="B19" s="25">
        <f>'[1]Раб 36'!$L$19</f>
        <v>39631.27</v>
      </c>
      <c r="C19" s="25">
        <f>8.72*B2+(1.97+0.06)*B2</f>
        <v>29951.7575</v>
      </c>
      <c r="D19" s="26">
        <f t="shared" si="0"/>
        <v>17971.0545</v>
      </c>
      <c r="E19" s="26">
        <f t="shared" si="1"/>
        <v>5031.895259999999</v>
      </c>
      <c r="F19" s="25">
        <v>3106.13</v>
      </c>
      <c r="G19" s="25">
        <f>'[1]Раб 36'!$Q19</f>
        <v>219.68941834106536</v>
      </c>
      <c r="H19" s="25">
        <f>'[1]Раб 36'!$R19</f>
        <v>1724.0002011639042</v>
      </c>
      <c r="I19" s="25">
        <f>'[2]Раб 36'!$S19</f>
        <v>1326.3761291339506</v>
      </c>
      <c r="J19" s="26">
        <f t="shared" si="2"/>
        <v>572.6119913610819</v>
      </c>
      <c r="K19" s="24"/>
      <c r="L19" s="27">
        <v>134.83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4">
        <f t="shared" si="3"/>
        <v>134.83</v>
      </c>
      <c r="Y19" s="25">
        <f t="shared" si="4"/>
        <v>30086.5875</v>
      </c>
      <c r="Z19" s="25">
        <f t="shared" si="5"/>
        <v>9544.682499999997</v>
      </c>
      <c r="AA19" s="25">
        <f>'[1]Раб 36'!$AE$19</f>
        <v>286696.71</v>
      </c>
    </row>
    <row r="20" spans="1:27" ht="21.75" customHeight="1">
      <c r="A20" s="30" t="s">
        <v>44</v>
      </c>
      <c r="B20" s="31">
        <f>B8+B9+B10+B11+B12+B13+B14+B15+B16+B17+B18+B19</f>
        <v>413451.30000000005</v>
      </c>
      <c r="C20" s="31">
        <f>C8+C9+C10+C11+C12+C13+C14+C15+C16+C17+C18+C19</f>
        <v>347384.66280000005</v>
      </c>
      <c r="D20" s="32">
        <f>SUM(D8:D19)</f>
        <v>208430.79768</v>
      </c>
      <c r="E20" s="32">
        <f t="shared" si="1"/>
        <v>58360.62335039999</v>
      </c>
      <c r="F20" s="32">
        <f>SUM(F8:F19)</f>
        <v>24022.320000000003</v>
      </c>
      <c r="G20" s="32">
        <f>SUM(G8:G19)</f>
        <v>3804.2029271930683</v>
      </c>
      <c r="H20" s="32">
        <f>SUM(H8:H19)</f>
        <v>7922.942345817878</v>
      </c>
      <c r="I20" s="32">
        <f>SUM(I8:I19)</f>
        <v>13845.898262003651</v>
      </c>
      <c r="J20" s="32">
        <f>SUM(J8:J19)</f>
        <v>30997.878234585412</v>
      </c>
      <c r="K20" s="30">
        <f>K8+K9+K10+K11+K12+K13+K14+K15+K16+K17+K18+K19</f>
        <v>27885</v>
      </c>
      <c r="L20" s="31">
        <f>L8+L9+L10+L11+L12+L13+L14+L15+L16+L17+L18+L19</f>
        <v>1617.9599999999998</v>
      </c>
      <c r="M20" s="30">
        <f>M8+M9+M10+M11+M12+M13+M14+M15+M16+M17+M18+M19</f>
        <v>0</v>
      </c>
      <c r="N20" s="30">
        <v>0</v>
      </c>
      <c r="O20" s="30">
        <f aca="true" t="shared" si="6" ref="O20:T20">O8+O9+O10+O11+O12+O13+O14+O15+O16+O17+O18+O19</f>
        <v>163637</v>
      </c>
      <c r="P20" s="30">
        <f t="shared" si="6"/>
        <v>0</v>
      </c>
      <c r="Q20" s="30">
        <f t="shared" si="6"/>
        <v>0</v>
      </c>
      <c r="R20" s="30">
        <f t="shared" si="6"/>
        <v>0</v>
      </c>
      <c r="S20" s="30">
        <f t="shared" si="6"/>
        <v>3090</v>
      </c>
      <c r="T20" s="30">
        <f t="shared" si="6"/>
        <v>0</v>
      </c>
      <c r="U20" s="30">
        <f>SUM(U8:U19)</f>
        <v>5900</v>
      </c>
      <c r="V20" s="30">
        <f>V8+V9+V10+V11+V12+V13+V14+V15+V16+V17+V18+V19</f>
        <v>0</v>
      </c>
      <c r="W20" s="30">
        <f>W8+W9+W10+W11+W12+W13+W14+W15+W16+W17+W18+W19</f>
        <v>8257</v>
      </c>
      <c r="X20" s="24">
        <f t="shared" si="3"/>
        <v>210386.96</v>
      </c>
      <c r="Y20" s="26">
        <f>C20+X20</f>
        <v>557771.6228</v>
      </c>
      <c r="Z20" s="26">
        <f>B20-C20-X20</f>
        <v>-144320.3228</v>
      </c>
      <c r="AA20" s="25"/>
    </row>
    <row r="21" spans="4:10" ht="12.75">
      <c r="D21" s="33"/>
      <c r="E21" s="33"/>
      <c r="F21" s="33"/>
      <c r="G21" s="33"/>
      <c r="H21" s="33"/>
      <c r="I21" s="33"/>
      <c r="J21" s="33"/>
    </row>
    <row r="22" spans="1:12" ht="12.75">
      <c r="A22" s="2"/>
      <c r="B22" s="34"/>
      <c r="L22" s="2"/>
    </row>
    <row r="23" spans="1:23" ht="12.75">
      <c r="A23" s="2"/>
      <c r="B23" s="34"/>
      <c r="E23" s="35" t="s">
        <v>45</v>
      </c>
      <c r="F23" s="35"/>
      <c r="G23" s="35"/>
      <c r="H23" s="35"/>
      <c r="I23" s="35"/>
      <c r="J23" s="35"/>
      <c r="L23" s="2"/>
      <c r="M23" s="35"/>
      <c r="N23" s="35"/>
      <c r="O23" s="35"/>
      <c r="P23" s="36"/>
      <c r="Q23" s="36"/>
      <c r="R23" s="36"/>
      <c r="S23" s="36"/>
      <c r="T23" s="36"/>
      <c r="U23" s="36"/>
      <c r="V23" s="36"/>
      <c r="W23" s="36"/>
    </row>
    <row r="24" spans="1:23" ht="12.75">
      <c r="A24" s="37"/>
      <c r="B24" s="38"/>
      <c r="E24" s="36" t="s">
        <v>46</v>
      </c>
      <c r="F24" s="36"/>
      <c r="G24" s="36"/>
      <c r="H24" s="36"/>
      <c r="I24" s="36"/>
      <c r="J24" s="36"/>
      <c r="L24" s="2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37" t="s">
        <v>47</v>
      </c>
      <c r="C25" s="38">
        <f>B20</f>
        <v>413451.30000000005</v>
      </c>
      <c r="E25" s="36" t="s">
        <v>48</v>
      </c>
      <c r="F25" s="36"/>
      <c r="G25" s="36"/>
      <c r="H25" s="36"/>
      <c r="I25" s="36"/>
      <c r="J25" s="36"/>
      <c r="L25" s="2"/>
      <c r="P25" s="35"/>
      <c r="Q25" s="35"/>
      <c r="R25" s="35"/>
      <c r="S25" s="35"/>
      <c r="T25" s="35"/>
      <c r="U25" s="35"/>
      <c r="V25" s="35"/>
      <c r="W25" s="35"/>
    </row>
    <row r="26" spans="1:21" ht="12.75">
      <c r="A26" s="37" t="s">
        <v>49</v>
      </c>
      <c r="C26" s="38">
        <f>C20+X20</f>
        <v>557771.6228</v>
      </c>
      <c r="D26" s="39"/>
      <c r="E26" s="39"/>
      <c r="F26" s="39"/>
      <c r="G26" s="39"/>
      <c r="H26" s="39"/>
      <c r="I26" s="39"/>
      <c r="J26" s="39"/>
      <c r="T26" s="40"/>
      <c r="U26" s="40"/>
    </row>
    <row r="27" spans="2:21" ht="15">
      <c r="B27" s="2"/>
      <c r="F27" s="41" t="s">
        <v>50</v>
      </c>
      <c r="G27" s="41"/>
      <c r="H27" s="41"/>
      <c r="I27" s="41"/>
      <c r="J27" s="41"/>
      <c r="K27" s="41"/>
      <c r="L27" s="41"/>
      <c r="M27" s="41"/>
      <c r="N27" s="41">
        <v>26</v>
      </c>
      <c r="T27" s="42"/>
      <c r="U27" s="42"/>
    </row>
    <row r="28" spans="1:21" ht="15">
      <c r="A28" s="43"/>
      <c r="F28" s="44" t="s">
        <v>51</v>
      </c>
      <c r="G28" s="45"/>
      <c r="H28" s="45"/>
      <c r="I28" s="45"/>
      <c r="J28" s="45"/>
      <c r="K28" s="45"/>
      <c r="L28" s="45"/>
      <c r="M28" s="45"/>
      <c r="N28" s="46"/>
      <c r="T28" s="42"/>
      <c r="U28" s="42"/>
    </row>
    <row r="29" spans="1:17" ht="15.75">
      <c r="A29" s="47"/>
      <c r="C29" s="48">
        <v>8.72</v>
      </c>
      <c r="D29" s="48"/>
      <c r="E29" s="48"/>
      <c r="F29" s="49" t="s">
        <v>52</v>
      </c>
      <c r="G29" s="50"/>
      <c r="H29" s="50"/>
      <c r="I29" s="50"/>
      <c r="J29" s="50"/>
      <c r="K29" s="50"/>
      <c r="L29" s="50"/>
      <c r="M29" s="51"/>
      <c r="N29" s="41">
        <v>1</v>
      </c>
      <c r="O29" s="52"/>
      <c r="P29" s="53"/>
      <c r="Q29" s="53"/>
    </row>
    <row r="30" spans="1:17" ht="15.75">
      <c r="A30" s="47"/>
      <c r="C30" s="48">
        <v>3.36</v>
      </c>
      <c r="D30" s="48"/>
      <c r="E30" s="48"/>
      <c r="F30" s="49" t="s">
        <v>53</v>
      </c>
      <c r="G30" s="50"/>
      <c r="H30" s="50"/>
      <c r="I30" s="50"/>
      <c r="J30" s="50"/>
      <c r="K30" s="50"/>
      <c r="L30" s="50"/>
      <c r="M30" s="51"/>
      <c r="N30" s="41">
        <v>2</v>
      </c>
      <c r="O30" s="52"/>
      <c r="P30" s="53"/>
      <c r="Q30" s="53"/>
    </row>
    <row r="31" spans="1:18" ht="15.75">
      <c r="A31" s="54"/>
      <c r="B31" s="55"/>
      <c r="C31" s="56">
        <f>SUM(C29:C30)</f>
        <v>12.08</v>
      </c>
      <c r="D31" s="56"/>
      <c r="E31" s="56"/>
      <c r="F31" s="41" t="s">
        <v>54</v>
      </c>
      <c r="G31" s="41"/>
      <c r="H31" s="41"/>
      <c r="I31" s="41"/>
      <c r="J31" s="41"/>
      <c r="K31" s="41"/>
      <c r="L31" s="41"/>
      <c r="M31" s="41"/>
      <c r="N31" s="41">
        <v>3</v>
      </c>
      <c r="O31" s="56"/>
      <c r="P31" s="53"/>
      <c r="Q31" s="53"/>
      <c r="R31" s="57"/>
    </row>
    <row r="32" spans="3:17" ht="15.75">
      <c r="C32" s="58" t="s">
        <v>55</v>
      </c>
      <c r="D32" s="58"/>
      <c r="E32" s="58"/>
      <c r="F32" s="59" t="s">
        <v>56</v>
      </c>
      <c r="G32" s="59"/>
      <c r="H32" s="59"/>
      <c r="I32" s="59"/>
      <c r="J32" s="59"/>
      <c r="K32" s="59"/>
      <c r="L32" s="59"/>
      <c r="M32" s="59"/>
      <c r="N32" s="41">
        <v>20</v>
      </c>
      <c r="O32" s="48"/>
      <c r="P32" s="53"/>
      <c r="Q32" s="53"/>
    </row>
    <row r="33" ht="10.5" customHeight="1"/>
  </sheetData>
  <sheetProtection/>
  <mergeCells count="21">
    <mergeCell ref="F28:N28"/>
    <mergeCell ref="F29:M29"/>
    <mergeCell ref="F30:M30"/>
    <mergeCell ref="F32:M32"/>
    <mergeCell ref="E23:J23"/>
    <mergeCell ref="M23:O23"/>
    <mergeCell ref="P23:W23"/>
    <mergeCell ref="E24:J24"/>
    <mergeCell ref="P24:W24"/>
    <mergeCell ref="E25:J25"/>
    <mergeCell ref="P25:W25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2022-04-15T07:11:13Z</dcterms:created>
  <dcterms:modified xsi:type="dcterms:W3CDTF">2022-04-15T07:11:26Z</dcterms:modified>
  <cp:category/>
  <cp:version/>
  <cp:contentType/>
  <cp:contentStatus/>
</cp:coreProperties>
</file>