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Раб,27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<sst xmlns="http://schemas.openxmlformats.org/spreadsheetml/2006/main" count="56" uniqueCount="56">
  <si>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</si>
  <si>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Рабочая,    дом     27</t>
  </si>
  <si>
    <t>Сводная  за 2020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</si>
  <si>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</si>
  <si>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</si>
  <si>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</si>
  <si>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</si>
  <si>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</si>
  <si>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</si>
  <si>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</si>
  <si>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</si>
  <si>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</si>
  <si>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</si>
  <si>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</si>
  <si>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</si>
  <si>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</si>
  <si>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</si>
  <si>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</si>
  <si>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</si>
  <si>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</si>
  <si>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</si>
  <si>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</si>
  <si>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</si>
  <si>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</si>
  <si>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</si>
  <si>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</si>
  <si>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</si>
  <si>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</si>
  <si>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</si>
  <si>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</si>
  <si>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</si>
  <si>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</si>
  <si>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</si>
  <si>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</si>
  <si>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</si>
  <si>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</si>
  <si>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</si>
  <si>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</si>
  <si>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</si>
  <si>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</si>
  <si>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</si>
  <si>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</si>
  <si>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</si>
  <si>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</si>
  <si>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</si>
  <si>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1,96 руб./м2</t>
  </si>
  <si>
    <t>Всего получено</t>
  </si>
  <si>
    <t>СОИ(     вода )               0,06 руб./м2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</si>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</sst>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34" borderId="20" xfId="0" applyFill="1" applyBorder="1" applyAlignment="1">
      <alignment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10" xfId="0" applyNumberFormat="1" applyFont="1" applyFill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3" fillId="34" borderId="14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3" fillId="34" borderId="16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2" fontId="22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3" fillId="34" borderId="10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45">
        <row r="8">
          <cell r="L8">
            <v>56825.950000000004</v>
          </cell>
          <cell r="Q8">
            <v>627.6633882343285</v>
          </cell>
          <cell r="R8">
            <v>421.2834109238147</v>
          </cell>
          <cell r="AE8">
            <v>196296.04</v>
          </cell>
        </row>
        <row r="9">
          <cell r="L9">
            <v>71161.44</v>
          </cell>
          <cell r="Q9">
            <v>402.58906720002506</v>
          </cell>
          <cell r="R9">
            <v>4080.639907051821</v>
          </cell>
          <cell r="AE9">
            <v>200327.22</v>
          </cell>
        </row>
        <row r="10">
          <cell r="L10">
            <v>91049.36</v>
          </cell>
          <cell r="Q10">
            <v>716.5870779901744</v>
          </cell>
          <cell r="AE10">
            <v>184470.48</v>
          </cell>
        </row>
        <row r="11">
          <cell r="L11">
            <v>63640.29</v>
          </cell>
          <cell r="Q11">
            <v>627.0204136588721</v>
          </cell>
          <cell r="R11">
            <v>1099.4787532468545</v>
          </cell>
          <cell r="AE11">
            <v>196022.81</v>
          </cell>
        </row>
        <row r="12">
          <cell r="L12">
            <v>59277.34</v>
          </cell>
          <cell r="Q12">
            <v>836.6720868886865</v>
          </cell>
          <cell r="R12">
            <v>1912.7769443694478</v>
          </cell>
          <cell r="AE12">
            <v>211938.09</v>
          </cell>
        </row>
        <row r="13">
          <cell r="L13">
            <v>81577.92</v>
          </cell>
          <cell r="Q13">
            <v>791.453184250947</v>
          </cell>
          <cell r="R13">
            <v>1221.6994740153912</v>
          </cell>
          <cell r="AE13">
            <v>205553.06</v>
          </cell>
        </row>
        <row r="14">
          <cell r="L14">
            <v>74685.48</v>
          </cell>
          <cell r="Q14">
            <v>693.5304730406507</v>
          </cell>
          <cell r="R14">
            <v>3336.1601802527134</v>
          </cell>
          <cell r="AE14">
            <v>206508</v>
          </cell>
        </row>
        <row r="15">
          <cell r="L15">
            <v>70670.57</v>
          </cell>
          <cell r="Q15">
            <v>506.4567799064343</v>
          </cell>
          <cell r="R15">
            <v>3640.7286193627065</v>
          </cell>
          <cell r="AE15">
            <v>211477.85</v>
          </cell>
        </row>
        <row r="16">
          <cell r="L16">
            <v>69550.68000000001</v>
          </cell>
          <cell r="Q16">
            <v>794.3367350832282</v>
          </cell>
          <cell r="R16">
            <v>3257.0597102511883</v>
          </cell>
          <cell r="AE16">
            <v>217567.59</v>
          </cell>
        </row>
        <row r="17">
          <cell r="L17">
            <v>93565.12999999999</v>
          </cell>
          <cell r="Q17">
            <v>701.4651552080607</v>
          </cell>
          <cell r="R17">
            <v>2345.0103885595026</v>
          </cell>
          <cell r="AE17">
            <v>202887.83</v>
          </cell>
        </row>
        <row r="18">
          <cell r="L18">
            <v>71046.8</v>
          </cell>
          <cell r="Q18">
            <v>496.30119099674437</v>
          </cell>
          <cell r="R18">
            <v>83.57358179963497</v>
          </cell>
          <cell r="AE18">
            <v>210726.4</v>
          </cell>
        </row>
        <row r="19">
          <cell r="L19">
            <v>78545.67000000001</v>
          </cell>
          <cell r="Q19">
            <v>440.91402353994135</v>
          </cell>
          <cell r="R19">
            <v>3460.047693779875</v>
          </cell>
          <cell r="AE19">
            <v>211066.1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45">
        <row r="8">
          <cell r="S8">
            <v>2258.40295640714</v>
          </cell>
        </row>
        <row r="9">
          <cell r="S9">
            <v>2267.7748244372965</v>
          </cell>
        </row>
        <row r="10">
          <cell r="S10">
            <v>2381.3586835482274</v>
          </cell>
        </row>
        <row r="11">
          <cell r="S11">
            <v>2095.267936674705</v>
          </cell>
        </row>
        <row r="12">
          <cell r="S12">
            <v>2246.1304906320966</v>
          </cell>
        </row>
        <row r="13">
          <cell r="S13">
            <v>2384.4089262839884</v>
          </cell>
        </row>
        <row r="14">
          <cell r="S14">
            <v>2366.43842069545</v>
          </cell>
        </row>
        <row r="15">
          <cell r="S15">
            <v>2282.7796043327876</v>
          </cell>
        </row>
        <row r="16">
          <cell r="S16">
            <v>2453.054657845019</v>
          </cell>
        </row>
        <row r="17">
          <cell r="S17">
            <v>2136.4489065265398</v>
          </cell>
        </row>
        <row r="18">
          <cell r="S18">
            <v>2254.4651195952524</v>
          </cell>
        </row>
        <row r="19">
          <cell r="S19">
            <v>2662.0209577680243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0">
      <selection activeCell="C6" sqref="C6:C7"/>
    </sheetView>
  </sheetViews>
  <sheetFormatPr defaultColWidth="9.140625" defaultRowHeight="12.75"/>
  <cols>
    <col min="1" max="1" width="14.421875" style="0" customWidth="1"/>
    <col min="2" max="2" width="11.00390625" style="0" customWidth="1"/>
    <col min="3" max="3" width="11.28125" style="0" customWidth="1"/>
    <col min="4" max="4" width="7.00390625" style="0" customWidth="1"/>
    <col min="5" max="5" width="6.7109375" style="0" customWidth="1"/>
    <col min="6" max="6" width="8.00390625" style="0" customWidth="1"/>
    <col min="7" max="7" width="6.8515625" style="0" customWidth="1"/>
    <col min="8" max="8" width="7.421875" style="0" customWidth="1"/>
    <col min="9" max="9" width="8.00390625" style="0" customWidth="1"/>
    <col min="10" max="10" width="6.140625" style="0" customWidth="1"/>
    <col min="11" max="11" width="4.00390625" style="0" customWidth="1"/>
    <col min="12" max="12" width="5.00390625" style="0" customWidth="1"/>
    <col min="13" max="13" width="5.8515625" style="0" customWidth="1"/>
    <col min="14" max="14" width="3.57421875" style="0" customWidth="1"/>
    <col min="15" max="15" width="4.00390625" style="0" customWidth="1"/>
    <col min="16" max="16" width="3.7109375" style="0" customWidth="1"/>
    <col min="17" max="17" width="4.8515625" style="0" customWidth="1"/>
    <col min="18" max="18" width="4.00390625" style="0" customWidth="1"/>
    <col min="19" max="19" width="6.140625" style="0" customWidth="1"/>
    <col min="20" max="21" width="5.28125" style="0" customWidth="1"/>
    <col min="22" max="23" width="5.00390625" style="0" customWidth="1"/>
    <col min="24" max="24" width="7.7109375" style="0" customWidth="1"/>
    <col min="25" max="25" width="8.8515625" style="0" customWidth="1"/>
    <col min="27" max="27" width="9.8515625" style="0" customWidth="1"/>
  </cols>
  <sheetData>
    <row r="1" spans="1:12" ht="15">
      <c r="A1" s="1" t="s">
        <v>0</v>
      </c>
      <c r="L1" s="2"/>
    </row>
    <row r="2" spans="1:18" ht="14.25">
      <c r="A2" s="2"/>
      <c r="B2">
        <v>5591.89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6" t="s">
        <v>3</v>
      </c>
    </row>
    <row r="4" ht="12.75">
      <c r="AA4" s="7"/>
    </row>
    <row r="5" spans="1:27" ht="12.75" customHeight="1">
      <c r="A5" s="8">
        <v>2021</v>
      </c>
      <c r="B5" s="8" t="s">
        <v>4</v>
      </c>
      <c r="C5" s="9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6" t="s">
        <v>6</v>
      </c>
      <c r="Y5" s="6" t="s">
        <v>7</v>
      </c>
      <c r="Z5" s="12" t="s">
        <v>8</v>
      </c>
      <c r="AA5" s="7"/>
    </row>
    <row r="6" spans="1:27" ht="12.75">
      <c r="A6" s="13"/>
      <c r="B6" s="13"/>
      <c r="C6" s="14" t="s">
        <v>9</v>
      </c>
      <c r="D6" s="15" t="s">
        <v>10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6"/>
      <c r="Y6" s="16"/>
      <c r="Z6" s="12"/>
      <c r="AA6" s="7"/>
    </row>
    <row r="7" spans="1:27" ht="114.75">
      <c r="A7" s="17"/>
      <c r="B7" s="17"/>
      <c r="C7" s="18"/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20" t="s">
        <v>18</v>
      </c>
      <c r="L7" s="21" t="s">
        <v>19</v>
      </c>
      <c r="M7" s="21" t="s">
        <v>20</v>
      </c>
      <c r="N7" s="22" t="s">
        <v>21</v>
      </c>
      <c r="O7" s="20" t="s">
        <v>22</v>
      </c>
      <c r="P7" s="20" t="s">
        <v>23</v>
      </c>
      <c r="Q7" s="20" t="s">
        <v>24</v>
      </c>
      <c r="R7" s="20" t="s">
        <v>25</v>
      </c>
      <c r="S7" s="21" t="s">
        <v>26</v>
      </c>
      <c r="T7" s="20" t="s">
        <v>27</v>
      </c>
      <c r="U7" s="20" t="s">
        <v>28</v>
      </c>
      <c r="V7" s="20" t="s">
        <v>29</v>
      </c>
      <c r="W7" s="21" t="s">
        <v>30</v>
      </c>
      <c r="X7" s="23"/>
      <c r="Y7" s="23"/>
      <c r="Z7" s="12"/>
      <c r="AA7" s="24"/>
    </row>
    <row r="8" spans="1:27" ht="19.5" customHeight="1">
      <c r="A8" s="25" t="s">
        <v>31</v>
      </c>
      <c r="B8" s="26">
        <f>'[1]Раб 27'!$L$8</f>
        <v>56825.950000000004</v>
      </c>
      <c r="C8" s="26">
        <v>66232</v>
      </c>
      <c r="D8" s="27">
        <f>C8*60/100</f>
        <v>39739.2</v>
      </c>
      <c r="E8" s="27">
        <f>D8*28/100</f>
        <v>11126.975999999999</v>
      </c>
      <c r="F8" s="26">
        <v>5424.32</v>
      </c>
      <c r="G8" s="26">
        <f>'[1]Раб 27'!$Q8</f>
        <v>627.6633882343285</v>
      </c>
      <c r="H8" s="26">
        <f>'[1]Раб 27'!$R8</f>
        <v>421.2834109238147</v>
      </c>
      <c r="I8" s="26">
        <f>'[2]Раб 27'!$S8</f>
        <v>2258.40295640714</v>
      </c>
      <c r="J8" s="27">
        <f>C8-(D8+E8+F8+G8+H8+I8)</f>
        <v>6634.1542444347215</v>
      </c>
      <c r="K8" s="5"/>
      <c r="L8" s="5">
        <v>134.83</v>
      </c>
      <c r="M8" s="28"/>
      <c r="N8" s="28"/>
      <c r="O8" s="5"/>
      <c r="P8" s="5"/>
      <c r="Q8" s="5"/>
      <c r="R8" s="5"/>
      <c r="S8" s="5"/>
      <c r="T8" s="5"/>
      <c r="U8" s="5"/>
      <c r="V8" s="5"/>
      <c r="W8" s="5"/>
      <c r="X8" s="25">
        <f>SUM(K8:W8)</f>
        <v>134.83</v>
      </c>
      <c r="Y8" s="26">
        <f>C8+X8</f>
        <v>66366.83</v>
      </c>
      <c r="Z8" s="26">
        <f>B8-C8-X8</f>
        <v>-9540.879999999996</v>
      </c>
      <c r="AA8" s="26">
        <f>'[1]Раб 27'!$AE$8</f>
        <v>196296.04</v>
      </c>
    </row>
    <row r="9" spans="1:27" ht="19.5" customHeight="1">
      <c r="A9" s="25" t="s">
        <v>32</v>
      </c>
      <c r="B9" s="26">
        <f>'[1]Раб 27'!$L$9</f>
        <v>71161.44</v>
      </c>
      <c r="C9" s="26">
        <v>66232</v>
      </c>
      <c r="D9" s="27">
        <f aca="true" t="shared" si="0" ref="D9:D19">C9*60/100</f>
        <v>39739.2</v>
      </c>
      <c r="E9" s="27">
        <f aca="true" t="shared" si="1" ref="E9:E20">D9*28/100</f>
        <v>11126.975999999999</v>
      </c>
      <c r="F9" s="26">
        <v>5486.88</v>
      </c>
      <c r="G9" s="26">
        <f>'[1]Раб 27'!$Q9</f>
        <v>402.58906720002506</v>
      </c>
      <c r="H9" s="26">
        <f>'[1]Раб 27'!$R9</f>
        <v>4080.639907051821</v>
      </c>
      <c r="I9" s="26">
        <f>'[2]Раб 27'!$S9</f>
        <v>2267.7748244372965</v>
      </c>
      <c r="J9" s="27">
        <f aca="true" t="shared" si="2" ref="J9:J19">C9-(D9+E9+F9+G9+H9+I9)</f>
        <v>3127.940201310863</v>
      </c>
      <c r="K9" s="5"/>
      <c r="L9" s="5">
        <v>134.83</v>
      </c>
      <c r="M9" s="5"/>
      <c r="N9" s="5"/>
      <c r="O9" s="5"/>
      <c r="P9" s="5"/>
      <c r="Q9" s="5"/>
      <c r="R9" s="5"/>
      <c r="S9" s="5"/>
      <c r="T9" s="5">
        <v>9000</v>
      </c>
      <c r="U9" s="5"/>
      <c r="V9" s="5"/>
      <c r="W9" s="5">
        <f>499</f>
        <v>499</v>
      </c>
      <c r="X9" s="25">
        <f>K9+L9+M9+N9+O9+P9+V9+W9+R9+S9+T9+U9</f>
        <v>9633.83</v>
      </c>
      <c r="Y9" s="26">
        <f aca="true" t="shared" si="3" ref="Y9:Y19">C9+X9</f>
        <v>75865.83</v>
      </c>
      <c r="Z9" s="26">
        <f aca="true" t="shared" si="4" ref="Z9:Z19">B9-C9-X9</f>
        <v>-4704.389999999998</v>
      </c>
      <c r="AA9" s="26">
        <f>'[1]Раб 27'!$AE$9</f>
        <v>200327.22</v>
      </c>
    </row>
    <row r="10" spans="1:27" ht="19.5" customHeight="1">
      <c r="A10" s="25" t="s">
        <v>33</v>
      </c>
      <c r="B10" s="26">
        <f>'[1]Раб 27'!$L$10</f>
        <v>91049.36</v>
      </c>
      <c r="C10" s="26">
        <v>66232</v>
      </c>
      <c r="D10" s="27">
        <f t="shared" si="0"/>
        <v>39739.2</v>
      </c>
      <c r="E10" s="27">
        <f t="shared" si="1"/>
        <v>11126.975999999999</v>
      </c>
      <c r="F10" s="26">
        <v>3632.16</v>
      </c>
      <c r="G10" s="26">
        <f>'[1]Раб 27'!$Q10</f>
        <v>716.5870779901744</v>
      </c>
      <c r="H10" s="26">
        <v>5573.66</v>
      </c>
      <c r="I10" s="26">
        <f>'[2]Раб 27'!$S10</f>
        <v>2381.3586835482274</v>
      </c>
      <c r="J10" s="27">
        <f t="shared" si="2"/>
        <v>3062.058238461599</v>
      </c>
      <c r="K10" s="5"/>
      <c r="L10" s="5">
        <v>134.83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5">
        <f aca="true" t="shared" si="5" ref="X10:X19">K10+L10+M10+N10+O10+P10+V10+W10+R10+S10</f>
        <v>134.83</v>
      </c>
      <c r="Y10" s="26">
        <f t="shared" si="3"/>
        <v>66366.83</v>
      </c>
      <c r="Z10" s="26">
        <f t="shared" si="4"/>
        <v>24682.53</v>
      </c>
      <c r="AA10" s="26">
        <f>'[1]Раб 27'!$AE$10</f>
        <v>184470.48</v>
      </c>
    </row>
    <row r="11" spans="1:27" ht="19.5" customHeight="1">
      <c r="A11" s="25" t="s">
        <v>34</v>
      </c>
      <c r="B11" s="26">
        <f>'[1]Раб 27'!$L$11</f>
        <v>63640.29</v>
      </c>
      <c r="C11" s="26">
        <v>66232</v>
      </c>
      <c r="D11" s="27">
        <f t="shared" si="0"/>
        <v>39739.2</v>
      </c>
      <c r="E11" s="27">
        <f t="shared" si="1"/>
        <v>11126.975999999999</v>
      </c>
      <c r="F11" s="26">
        <v>5753.84</v>
      </c>
      <c r="G11" s="26">
        <f>'[1]Раб 27'!$Q11</f>
        <v>627.0204136588721</v>
      </c>
      <c r="H11" s="26">
        <f>'[1]Раб 27'!$R11</f>
        <v>1099.4787532468545</v>
      </c>
      <c r="I11" s="26">
        <f>'[2]Раб 27'!$S11</f>
        <v>2095.267936674705</v>
      </c>
      <c r="J11" s="27">
        <f t="shared" si="2"/>
        <v>5790.216896419581</v>
      </c>
      <c r="K11" s="5"/>
      <c r="L11" s="5">
        <v>134.83</v>
      </c>
      <c r="M11" s="5"/>
      <c r="N11" s="5"/>
      <c r="O11" s="5"/>
      <c r="P11" s="5"/>
      <c r="Q11" s="5"/>
      <c r="R11" s="5"/>
      <c r="S11" s="5"/>
      <c r="T11" s="5"/>
      <c r="U11" s="5">
        <v>2950</v>
      </c>
      <c r="V11" s="5"/>
      <c r="W11" s="5"/>
      <c r="X11" s="25">
        <f>K11+L11+M11+N11+O11+P11+V11+W11+R11+S11+T11+U11</f>
        <v>3084.83</v>
      </c>
      <c r="Y11" s="26">
        <f t="shared" si="3"/>
        <v>69316.83</v>
      </c>
      <c r="Z11" s="26">
        <f t="shared" si="4"/>
        <v>-5676.539999999999</v>
      </c>
      <c r="AA11" s="26">
        <f>'[1]Раб 27'!$AE$11</f>
        <v>196022.81</v>
      </c>
    </row>
    <row r="12" spans="1:27" ht="19.5" customHeight="1">
      <c r="A12" s="25" t="s">
        <v>35</v>
      </c>
      <c r="B12" s="26">
        <f>'[1]Раб 27'!$L$12</f>
        <v>59277.34</v>
      </c>
      <c r="C12" s="26">
        <v>66232</v>
      </c>
      <c r="D12" s="27">
        <f t="shared" si="0"/>
        <v>39739.2</v>
      </c>
      <c r="E12" s="27">
        <f t="shared" si="1"/>
        <v>11126.975999999999</v>
      </c>
      <c r="F12" s="26">
        <v>4040.64</v>
      </c>
      <c r="G12" s="26">
        <f>'[1]Раб 27'!$Q12</f>
        <v>836.6720868886865</v>
      </c>
      <c r="H12" s="26">
        <f>'[1]Раб 27'!$R12</f>
        <v>1912.7769443694478</v>
      </c>
      <c r="I12" s="26">
        <f>'[2]Раб 27'!$S12</f>
        <v>2246.1304906320966</v>
      </c>
      <c r="J12" s="27">
        <f t="shared" si="2"/>
        <v>6329.604478109781</v>
      </c>
      <c r="K12" s="5"/>
      <c r="L12" s="5">
        <v>134.83</v>
      </c>
      <c r="M12" s="5"/>
      <c r="N12" s="5"/>
      <c r="O12" s="5"/>
      <c r="P12" s="5"/>
      <c r="Q12" s="5"/>
      <c r="R12" s="5"/>
      <c r="S12" s="5">
        <v>3090</v>
      </c>
      <c r="T12" s="5"/>
      <c r="U12" s="5">
        <v>2950</v>
      </c>
      <c r="V12" s="5"/>
      <c r="W12" s="5"/>
      <c r="X12" s="25">
        <f>K12+L12+M12+N12+O12+P12+V12+W12+R12+S12+T12+U12</f>
        <v>6174.83</v>
      </c>
      <c r="Y12" s="26">
        <f t="shared" si="3"/>
        <v>72406.83</v>
      </c>
      <c r="Z12" s="26">
        <f t="shared" si="4"/>
        <v>-13129.490000000003</v>
      </c>
      <c r="AA12" s="26">
        <f>'[1]Раб 27'!$AE$12</f>
        <v>211938.09</v>
      </c>
    </row>
    <row r="13" spans="1:27" ht="19.5" customHeight="1">
      <c r="A13" s="25" t="s">
        <v>36</v>
      </c>
      <c r="B13" s="26">
        <f>'[1]Раб 27'!$L$13</f>
        <v>81577.92</v>
      </c>
      <c r="C13" s="26">
        <v>66232</v>
      </c>
      <c r="D13" s="27">
        <f t="shared" si="0"/>
        <v>39739.2</v>
      </c>
      <c r="E13" s="27">
        <f t="shared" si="1"/>
        <v>11126.975999999999</v>
      </c>
      <c r="F13" s="26">
        <v>5825.44</v>
      </c>
      <c r="G13" s="26">
        <f>'[1]Раб 27'!$Q13</f>
        <v>791.453184250947</v>
      </c>
      <c r="H13" s="26">
        <f>'[1]Раб 27'!$R13</f>
        <v>1221.6994740153912</v>
      </c>
      <c r="I13" s="26">
        <f>'[2]Раб 27'!$S13</f>
        <v>2384.4089262839884</v>
      </c>
      <c r="J13" s="27">
        <f t="shared" si="2"/>
        <v>5142.822415449678</v>
      </c>
      <c r="K13" s="5"/>
      <c r="L13" s="5">
        <v>134.83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5">
        <f t="shared" si="5"/>
        <v>134.83</v>
      </c>
      <c r="Y13" s="26">
        <f t="shared" si="3"/>
        <v>66366.83</v>
      </c>
      <c r="Z13" s="26">
        <f t="shared" si="4"/>
        <v>15211.089999999998</v>
      </c>
      <c r="AA13" s="26">
        <f>'[1]Раб 27'!$AE$13</f>
        <v>205553.06</v>
      </c>
    </row>
    <row r="14" spans="1:27" ht="19.5" customHeight="1">
      <c r="A14" s="25" t="s">
        <v>37</v>
      </c>
      <c r="B14" s="26">
        <f>'[1]Раб 27'!$L$14</f>
        <v>74685.48</v>
      </c>
      <c r="C14" s="26">
        <v>66232</v>
      </c>
      <c r="D14" s="27">
        <f t="shared" si="0"/>
        <v>39739.2</v>
      </c>
      <c r="E14" s="27">
        <f t="shared" si="1"/>
        <v>11126.975999999999</v>
      </c>
      <c r="F14" s="26">
        <v>9567.34</v>
      </c>
      <c r="G14" s="26">
        <f>'[1]Раб 27'!$Q14</f>
        <v>693.5304730406507</v>
      </c>
      <c r="H14" s="26">
        <f>'[1]Раб 27'!$R14</f>
        <v>3336.1601802527134</v>
      </c>
      <c r="I14" s="26">
        <f>'[2]Раб 27'!$S14</f>
        <v>2366.43842069545</v>
      </c>
      <c r="J14" s="27">
        <f t="shared" si="2"/>
        <v>-597.6450739888096</v>
      </c>
      <c r="K14" s="5"/>
      <c r="L14" s="5">
        <v>134.83</v>
      </c>
      <c r="M14" s="5"/>
      <c r="N14" s="5"/>
      <c r="O14" s="5"/>
      <c r="P14" s="5"/>
      <c r="Q14" s="5"/>
      <c r="R14" s="5"/>
      <c r="S14" s="5"/>
      <c r="T14" s="5"/>
      <c r="U14" s="5"/>
      <c r="V14" s="5">
        <f>4598+1200</f>
        <v>5798</v>
      </c>
      <c r="W14" s="5"/>
      <c r="X14" s="25">
        <f t="shared" si="5"/>
        <v>5932.83</v>
      </c>
      <c r="Y14" s="26">
        <f t="shared" si="3"/>
        <v>72164.83</v>
      </c>
      <c r="Z14" s="26">
        <f t="shared" si="4"/>
        <v>2520.649999999996</v>
      </c>
      <c r="AA14" s="26">
        <f>'[1]Раб 27'!$AE$14</f>
        <v>206508</v>
      </c>
    </row>
    <row r="15" spans="1:27" ht="19.5" customHeight="1">
      <c r="A15" s="25" t="s">
        <v>38</v>
      </c>
      <c r="B15" s="26">
        <f>'[1]Раб 27'!$L$15</f>
        <v>70670.57</v>
      </c>
      <c r="C15" s="26">
        <v>66232</v>
      </c>
      <c r="D15" s="27">
        <f t="shared" si="0"/>
        <v>39739.2</v>
      </c>
      <c r="E15" s="27">
        <f t="shared" si="1"/>
        <v>11126.975999999999</v>
      </c>
      <c r="F15" s="26">
        <v>9866.08</v>
      </c>
      <c r="G15" s="26">
        <f>'[1]Раб 27'!$Q15</f>
        <v>506.4567799064343</v>
      </c>
      <c r="H15" s="26">
        <f>'[1]Раб 27'!$R15</f>
        <v>3640.7286193627065</v>
      </c>
      <c r="I15" s="26">
        <f>'[2]Раб 27'!$S15</f>
        <v>2282.7796043327876</v>
      </c>
      <c r="J15" s="27">
        <f t="shared" si="2"/>
        <v>-930.2210036019242</v>
      </c>
      <c r="K15" s="5"/>
      <c r="L15" s="5">
        <v>134.83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5">
        <f t="shared" si="5"/>
        <v>134.83</v>
      </c>
      <c r="Y15" s="26">
        <f t="shared" si="3"/>
        <v>66366.83</v>
      </c>
      <c r="Z15" s="26">
        <f t="shared" si="4"/>
        <v>4303.740000000007</v>
      </c>
      <c r="AA15" s="26">
        <f>'[1]Раб 27'!$AE$15</f>
        <v>211477.85</v>
      </c>
    </row>
    <row r="16" spans="1:27" ht="19.5" customHeight="1">
      <c r="A16" s="25" t="s">
        <v>39</v>
      </c>
      <c r="B16" s="26">
        <f>'[1]Раб 27'!$L$16</f>
        <v>69550.68000000001</v>
      </c>
      <c r="C16" s="26">
        <v>66232</v>
      </c>
      <c r="D16" s="27">
        <f t="shared" si="0"/>
        <v>39739.2</v>
      </c>
      <c r="E16" s="27">
        <f t="shared" si="1"/>
        <v>11126.975999999999</v>
      </c>
      <c r="F16" s="26">
        <v>4561.53</v>
      </c>
      <c r="G16" s="26">
        <f>'[1]Раб 27'!$Q16</f>
        <v>794.3367350832282</v>
      </c>
      <c r="H16" s="26">
        <f>'[1]Раб 27'!$R16</f>
        <v>3257.0597102511883</v>
      </c>
      <c r="I16" s="26">
        <f>'[2]Раб 27'!$S16</f>
        <v>2453.054657845019</v>
      </c>
      <c r="J16" s="27">
        <f t="shared" si="2"/>
        <v>4299.842896820577</v>
      </c>
      <c r="K16" s="5"/>
      <c r="L16" s="5">
        <v>134.83</v>
      </c>
      <c r="M16" s="5">
        <v>16850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25">
        <f t="shared" si="5"/>
        <v>16984.83</v>
      </c>
      <c r="Y16" s="26">
        <f t="shared" si="3"/>
        <v>83216.83</v>
      </c>
      <c r="Z16" s="26">
        <f t="shared" si="4"/>
        <v>-13666.149999999994</v>
      </c>
      <c r="AA16" s="26">
        <f>'[1]Раб 27'!$AE$16</f>
        <v>217567.59</v>
      </c>
    </row>
    <row r="17" spans="1:27" ht="19.5" customHeight="1">
      <c r="A17" s="25" t="s">
        <v>40</v>
      </c>
      <c r="B17" s="26">
        <f>'[1]Раб 27'!$L$17</f>
        <v>93565.12999999999</v>
      </c>
      <c r="C17" s="26">
        <v>66232</v>
      </c>
      <c r="D17" s="27">
        <f t="shared" si="0"/>
        <v>39739.2</v>
      </c>
      <c r="E17" s="27">
        <f t="shared" si="1"/>
        <v>11126.975999999999</v>
      </c>
      <c r="F17" s="26">
        <v>3240.18</v>
      </c>
      <c r="G17" s="26">
        <f>'[1]Раб 27'!$Q17</f>
        <v>701.4651552080607</v>
      </c>
      <c r="H17" s="26">
        <f>'[1]Раб 27'!$R17</f>
        <v>2345.0103885595026</v>
      </c>
      <c r="I17" s="26">
        <f>'[2]Раб 27'!$S17</f>
        <v>2136.4489065265398</v>
      </c>
      <c r="J17" s="27">
        <f t="shared" si="2"/>
        <v>6942.719549705907</v>
      </c>
      <c r="K17" s="5"/>
      <c r="L17" s="5">
        <v>134.83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5">
        <f t="shared" si="5"/>
        <v>134.83</v>
      </c>
      <c r="Y17" s="26">
        <f t="shared" si="3"/>
        <v>66366.83</v>
      </c>
      <c r="Z17" s="26">
        <f t="shared" si="4"/>
        <v>27198.29999999999</v>
      </c>
      <c r="AA17" s="26">
        <f>'[1]Раб 27'!$AE$17</f>
        <v>202887.83</v>
      </c>
    </row>
    <row r="18" spans="1:27" ht="19.5" customHeight="1">
      <c r="A18" s="25" t="s">
        <v>41</v>
      </c>
      <c r="B18" s="26">
        <f>'[1]Раб 27'!$L$18</f>
        <v>71046.8</v>
      </c>
      <c r="C18" s="26">
        <v>66232</v>
      </c>
      <c r="D18" s="27">
        <f t="shared" si="0"/>
        <v>39739.2</v>
      </c>
      <c r="E18" s="27">
        <f t="shared" si="1"/>
        <v>11126.975999999999</v>
      </c>
      <c r="F18" s="26">
        <v>5469.24</v>
      </c>
      <c r="G18" s="26">
        <f>'[1]Раб 27'!$Q18</f>
        <v>496.30119099674437</v>
      </c>
      <c r="H18" s="26">
        <f>'[1]Раб 27'!$R18</f>
        <v>83.57358179963497</v>
      </c>
      <c r="I18" s="26">
        <f>'[2]Раб 27'!$S18</f>
        <v>2254.4651195952524</v>
      </c>
      <c r="J18" s="27">
        <f t="shared" si="2"/>
        <v>7062.244107608378</v>
      </c>
      <c r="K18" s="5"/>
      <c r="L18" s="5">
        <v>134.83</v>
      </c>
      <c r="M18" s="5"/>
      <c r="N18" s="5"/>
      <c r="O18" s="5"/>
      <c r="P18" s="5"/>
      <c r="Q18" s="5"/>
      <c r="R18" s="5"/>
      <c r="S18" s="5">
        <v>16300</v>
      </c>
      <c r="T18" s="5"/>
      <c r="U18" s="5"/>
      <c r="V18" s="5"/>
      <c r="W18" s="5"/>
      <c r="X18" s="25">
        <f t="shared" si="5"/>
        <v>16434.83</v>
      </c>
      <c r="Y18" s="26">
        <f t="shared" si="3"/>
        <v>82666.83</v>
      </c>
      <c r="Z18" s="26">
        <f t="shared" si="4"/>
        <v>-11620.029999999999</v>
      </c>
      <c r="AA18" s="26">
        <f>'[1]Раб 27'!$AE$18</f>
        <v>210726.4</v>
      </c>
    </row>
    <row r="19" spans="1:27" ht="19.5" customHeight="1">
      <c r="A19" s="25" t="s">
        <v>42</v>
      </c>
      <c r="B19" s="26">
        <f>'[1]Раб 27'!$L$19</f>
        <v>78545.67000000001</v>
      </c>
      <c r="C19" s="26">
        <v>66232</v>
      </c>
      <c r="D19" s="27">
        <f t="shared" si="0"/>
        <v>39739.2</v>
      </c>
      <c r="E19" s="27">
        <f t="shared" si="1"/>
        <v>11126.975999999999</v>
      </c>
      <c r="F19" s="26">
        <v>8230.67</v>
      </c>
      <c r="G19" s="26">
        <f>'[1]Раб 27'!$Q19</f>
        <v>440.91402353994135</v>
      </c>
      <c r="H19" s="26">
        <f>'[1]Раб 27'!$R19</f>
        <v>3460.047693779875</v>
      </c>
      <c r="I19" s="26">
        <f>'[2]Раб 27'!$S19</f>
        <v>2662.0209577680243</v>
      </c>
      <c r="J19" s="27">
        <f t="shared" si="2"/>
        <v>572.1713249121676</v>
      </c>
      <c r="K19" s="5"/>
      <c r="L19" s="5">
        <v>134.83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3831</v>
      </c>
      <c r="X19" s="25">
        <f t="shared" si="5"/>
        <v>3965.83</v>
      </c>
      <c r="Y19" s="26">
        <f t="shared" si="3"/>
        <v>70197.83</v>
      </c>
      <c r="Z19" s="26">
        <f t="shared" si="4"/>
        <v>8347.840000000013</v>
      </c>
      <c r="AA19" s="26">
        <f>'[1]Раб 27'!$AE$19</f>
        <v>211066.1</v>
      </c>
    </row>
    <row r="20" spans="1:27" ht="19.5" customHeight="1">
      <c r="A20" s="29" t="s">
        <v>43</v>
      </c>
      <c r="B20" s="30">
        <f>B8+B9+B10+B11+B12+B13+B14+B15+B16+B17+B18+B19</f>
        <v>881596.6300000001</v>
      </c>
      <c r="C20" s="30">
        <f>C8+C9+C10+C11+C12+C13+C14+C15+C16+C17+C18+C19</f>
        <v>794784</v>
      </c>
      <c r="D20" s="31">
        <f>SUM(D8:D19)</f>
        <v>476870.4000000001</v>
      </c>
      <c r="E20" s="31">
        <f t="shared" si="1"/>
        <v>133523.71200000003</v>
      </c>
      <c r="F20" s="31">
        <f>SUM(F8:F19)</f>
        <v>71098.31999999999</v>
      </c>
      <c r="G20" s="31">
        <f>SUM(G8:G19)</f>
        <v>7634.989575998094</v>
      </c>
      <c r="H20" s="31">
        <f>SUM(H8:H19)</f>
        <v>30432.11866361295</v>
      </c>
      <c r="I20" s="31">
        <f>SUM(I8:I19)</f>
        <v>27788.55148474653</v>
      </c>
      <c r="J20" s="31">
        <f>SUM(J8:J19)</f>
        <v>47435.90827564252</v>
      </c>
      <c r="K20" s="29">
        <f aca="true" t="shared" si="6" ref="K20:Q20">K8+K9+K10+K11+K12+K13+K14+K15+K16+K17+K18+K19</f>
        <v>0</v>
      </c>
      <c r="L20" s="30">
        <f t="shared" si="6"/>
        <v>1617.9599999999998</v>
      </c>
      <c r="M20" s="29">
        <f t="shared" si="6"/>
        <v>16850</v>
      </c>
      <c r="N20" s="29">
        <f t="shared" si="6"/>
        <v>0</v>
      </c>
      <c r="O20" s="29">
        <f t="shared" si="6"/>
        <v>0</v>
      </c>
      <c r="P20" s="29">
        <f t="shared" si="6"/>
        <v>0</v>
      </c>
      <c r="Q20" s="29">
        <f t="shared" si="6"/>
        <v>0</v>
      </c>
      <c r="R20" s="29">
        <f>R8+R9+R10+R11+R12+R13+R14+R15+R16+R17+R18+R19</f>
        <v>0</v>
      </c>
      <c r="S20" s="29">
        <f>S8+S9+S10+S11+S12+S13+S14+S15+S16+S17+S18+S19</f>
        <v>19390</v>
      </c>
      <c r="T20" s="29">
        <f>SUM(T8:T19)</f>
        <v>9000</v>
      </c>
      <c r="U20" s="29">
        <f>SUM(U8:U19)</f>
        <v>5900</v>
      </c>
      <c r="V20" s="29">
        <f>V8+V9+V10+V11+V12+V13+V14+V15+V16+V17+V18+V19</f>
        <v>5798</v>
      </c>
      <c r="W20" s="29">
        <f>W8+W9+W10+W11+W12+W13+W14+W15+W16+W17+W18+W19</f>
        <v>4330</v>
      </c>
      <c r="X20" s="27">
        <f>K20+L20+M20+N20+O20+P20+V20+W20+R20+S20+T20+U20</f>
        <v>62885.96</v>
      </c>
      <c r="Y20" s="27">
        <f>C20+X20</f>
        <v>857669.96</v>
      </c>
      <c r="Z20" s="27">
        <f>B20-C20-X20</f>
        <v>23926.670000000122</v>
      </c>
      <c r="AA20" s="26"/>
    </row>
    <row r="21" spans="4:10" ht="12.75">
      <c r="D21" s="32"/>
      <c r="E21" s="32"/>
      <c r="F21" s="32"/>
      <c r="G21" s="32"/>
      <c r="H21" s="32"/>
      <c r="I21" s="32"/>
      <c r="J21" s="32"/>
    </row>
    <row r="22" spans="1:12" ht="12.75">
      <c r="A22" s="2"/>
      <c r="B22" s="33"/>
      <c r="L22" s="2"/>
    </row>
    <row r="23" spans="1:24" ht="12.75">
      <c r="A23" s="2"/>
      <c r="B23" s="33"/>
      <c r="E23" s="34" t="s">
        <v>44</v>
      </c>
      <c r="F23" s="34"/>
      <c r="G23" s="34"/>
      <c r="H23" s="34"/>
      <c r="I23" s="34"/>
      <c r="J23" s="34"/>
      <c r="K23" s="34"/>
      <c r="L23" s="34"/>
      <c r="P23" s="35"/>
      <c r="Q23" s="35"/>
      <c r="R23" s="35"/>
      <c r="S23" s="36"/>
      <c r="T23" s="36"/>
      <c r="U23" s="36"/>
      <c r="V23" s="36"/>
      <c r="W23" s="36"/>
      <c r="X23" s="36"/>
    </row>
    <row r="24" spans="1:24" ht="12.75">
      <c r="A24" s="37"/>
      <c r="B24" s="38"/>
      <c r="D24" s="39"/>
      <c r="E24" s="36" t="s">
        <v>45</v>
      </c>
      <c r="F24" s="36"/>
      <c r="G24" s="36"/>
      <c r="H24" s="36"/>
      <c r="I24" s="36"/>
      <c r="J24" s="36"/>
      <c r="K24" s="36"/>
      <c r="S24" s="36"/>
      <c r="T24" s="36"/>
      <c r="U24" s="36"/>
      <c r="V24" s="36"/>
      <c r="W24" s="36"/>
      <c r="X24" s="36"/>
    </row>
    <row r="25" spans="1:25" ht="12.75">
      <c r="A25" s="37" t="s">
        <v>46</v>
      </c>
      <c r="C25" s="38">
        <f>B20</f>
        <v>881596.6300000001</v>
      </c>
      <c r="E25" s="36" t="s">
        <v>47</v>
      </c>
      <c r="F25" s="36"/>
      <c r="G25" s="36"/>
      <c r="H25" s="36"/>
      <c r="I25" s="36"/>
      <c r="J25" s="36"/>
      <c r="K25" s="36"/>
      <c r="S25" s="34"/>
      <c r="T25" s="34"/>
      <c r="U25" s="34"/>
      <c r="V25" s="34"/>
      <c r="W25" s="34"/>
      <c r="X25" s="34"/>
      <c r="Y25" s="34"/>
    </row>
    <row r="26" spans="1:10" ht="12.75">
      <c r="A26" s="37" t="s">
        <v>48</v>
      </c>
      <c r="C26" s="38">
        <f>C20+X20</f>
        <v>857669.96</v>
      </c>
      <c r="D26" s="40"/>
      <c r="E26" s="40"/>
      <c r="F26" s="40"/>
      <c r="G26" s="40"/>
      <c r="H26" s="40"/>
      <c r="I26" s="40"/>
      <c r="J26" s="40"/>
    </row>
    <row r="27" spans="2:13" ht="15">
      <c r="B27" s="2"/>
      <c r="E27" s="41" t="s">
        <v>49</v>
      </c>
      <c r="F27" s="42"/>
      <c r="G27" s="42"/>
      <c r="H27" s="42"/>
      <c r="I27" s="42"/>
      <c r="J27" s="42"/>
      <c r="K27" s="42"/>
      <c r="L27" s="43"/>
      <c r="M27" s="44">
        <v>15</v>
      </c>
    </row>
    <row r="28" spans="1:13" ht="15">
      <c r="A28" s="45"/>
      <c r="E28" s="46" t="s">
        <v>50</v>
      </c>
      <c r="F28" s="47"/>
      <c r="G28" s="47"/>
      <c r="H28" s="47"/>
      <c r="I28" s="47"/>
      <c r="J28" s="47"/>
      <c r="K28" s="47"/>
      <c r="L28" s="47"/>
      <c r="M28" s="48"/>
    </row>
    <row r="29" spans="1:18" ht="15.75">
      <c r="A29" s="49"/>
      <c r="C29" s="50">
        <v>8.72</v>
      </c>
      <c r="D29" s="50"/>
      <c r="E29" s="51" t="s">
        <v>51</v>
      </c>
      <c r="F29" s="52"/>
      <c r="G29" s="52"/>
      <c r="H29" s="52"/>
      <c r="I29" s="52"/>
      <c r="J29" s="52"/>
      <c r="K29" s="52"/>
      <c r="L29" s="53"/>
      <c r="M29" s="44"/>
      <c r="N29" s="54"/>
      <c r="O29" s="55"/>
      <c r="P29" s="56"/>
      <c r="Q29" s="56"/>
      <c r="R29" s="55"/>
    </row>
    <row r="30" spans="1:18" ht="15.75">
      <c r="A30" s="49"/>
      <c r="C30" s="50">
        <v>3.36</v>
      </c>
      <c r="D30" s="50"/>
      <c r="E30" s="51" t="s">
        <v>52</v>
      </c>
      <c r="F30" s="52"/>
      <c r="G30" s="52"/>
      <c r="H30" s="52"/>
      <c r="I30" s="52"/>
      <c r="J30" s="52"/>
      <c r="K30" s="52"/>
      <c r="L30" s="53"/>
      <c r="M30" s="44"/>
      <c r="N30" s="54"/>
      <c r="O30" s="55"/>
      <c r="P30" s="56"/>
      <c r="Q30" s="56"/>
      <c r="R30" s="55"/>
    </row>
    <row r="31" spans="1:21" ht="15.75">
      <c r="A31" s="57"/>
      <c r="B31" s="58"/>
      <c r="C31" s="59">
        <f>SUM(C29:C30)</f>
        <v>12.08</v>
      </c>
      <c r="D31" s="59"/>
      <c r="E31" s="41" t="s">
        <v>53</v>
      </c>
      <c r="F31" s="42"/>
      <c r="G31" s="42"/>
      <c r="H31" s="42"/>
      <c r="I31" s="42"/>
      <c r="J31" s="42"/>
      <c r="K31" s="42"/>
      <c r="L31" s="43"/>
      <c r="M31" s="44">
        <v>3</v>
      </c>
      <c r="O31" s="55"/>
      <c r="P31" s="59"/>
      <c r="Q31" s="59"/>
      <c r="R31" s="55"/>
      <c r="S31" s="60"/>
      <c r="T31" s="60"/>
      <c r="U31" s="60"/>
    </row>
    <row r="32" spans="3:18" ht="15.75">
      <c r="C32" s="61" t="s">
        <v>54</v>
      </c>
      <c r="D32" s="61"/>
      <c r="E32" s="62" t="s">
        <v>55</v>
      </c>
      <c r="F32" s="62"/>
      <c r="G32" s="62"/>
      <c r="H32" s="62"/>
      <c r="I32" s="62"/>
      <c r="J32" s="62"/>
      <c r="K32" s="62"/>
      <c r="L32" s="62"/>
      <c r="M32" s="44">
        <v>12</v>
      </c>
      <c r="N32" s="61"/>
      <c r="O32" s="55"/>
      <c r="P32" s="50"/>
      <c r="Q32" s="50"/>
      <c r="R32" s="55"/>
    </row>
  </sheetData>
  <sheetProtection/>
  <mergeCells count="22">
    <mergeCell ref="E27:L27"/>
    <mergeCell ref="E28:M28"/>
    <mergeCell ref="E29:L29"/>
    <mergeCell ref="E30:L30"/>
    <mergeCell ref="E31:L31"/>
    <mergeCell ref="E32:L32"/>
    <mergeCell ref="E23:L23"/>
    <mergeCell ref="S23:X23"/>
    <mergeCell ref="E24:K24"/>
    <mergeCell ref="S24:X24"/>
    <mergeCell ref="E25:K25"/>
    <mergeCell ref="S25:Y25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2022-04-15T07:10:46Z</dcterms:created>
  <dcterms:modified xsi:type="dcterms:W3CDTF">2022-04-15T07:10:57Z</dcterms:modified>
  <cp:category/>
  <cp:version/>
  <cp:contentType/>
  <cp:contentStatus/>
</cp:coreProperties>
</file>