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,25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'Раб,25'!$A$1:$AA$36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<sst xmlns="http://schemas.openxmlformats.org/spreadsheetml/2006/main" count="56" uniqueCount="56">
  <si>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</si>
  <si>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Рабочая,     дом     25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</si>
  <si>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</si>
  <si>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</si>
  <si>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</si>
  <si>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</si>
  <si>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</si>
  <si>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</si>
  <si>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</si>
  <si>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</si>
  <si>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</si>
  <si>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</si>
  <si>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</si>
  <si>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</si>
  <si>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</si>
  <si>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</si>
  <si>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</si>
  <si>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</si>
  <si>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</si>
  <si>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</si>
  <si>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</si>
  <si>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</si>
  <si>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</si>
  <si>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</si>
  <si>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</si>
  <si>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</si>
  <si>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</si>
  <si>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 xml:space="preserve">энергоэффективность 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</si>
  <si>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</si>
  <si>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</si>
  <si>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</si>
  <si>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</si>
  <si>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</si>
  <si>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</si>
  <si>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</si>
  <si>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</si>
  <si>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</si>
  <si>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</si>
  <si>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</si>
  <si>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</si>
  <si>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</si>
  <si>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</si>
  <si>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</si>
  <si>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</si>
  <si>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</si>
  <si>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2,03 руб./м2</t>
  </si>
  <si>
    <t>СОИ(     вода )               0,06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</si>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</sst>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/>
    </xf>
    <xf numFmtId="1" fontId="22" fillId="0" borderId="16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2" fontId="22" fillId="0" borderId="0" xfId="0" applyNumberFormat="1" applyFont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4">
        <row r="8">
          <cell r="L8">
            <v>29332.26</v>
          </cell>
          <cell r="Q8">
            <v>308.5735628910784</v>
          </cell>
          <cell r="R8">
            <v>388.1124834305859</v>
          </cell>
          <cell r="AE8">
            <v>101136.14</v>
          </cell>
        </row>
        <row r="9">
          <cell r="L9">
            <v>40995.869999999995</v>
          </cell>
          <cell r="Q9">
            <v>197.92191989463112</v>
          </cell>
          <cell r="R9">
            <v>276.6065442052975</v>
          </cell>
          <cell r="AE9">
            <v>97338.84</v>
          </cell>
        </row>
        <row r="10">
          <cell r="L10">
            <v>43581.060000000005</v>
          </cell>
          <cell r="Q10">
            <v>352.29046639021664</v>
          </cell>
          <cell r="R10">
            <v>615.4225298695002</v>
          </cell>
          <cell r="AE10">
            <v>90956.35</v>
          </cell>
        </row>
        <row r="11">
          <cell r="L11">
            <v>32556.129999999997</v>
          </cell>
          <cell r="Q11">
            <v>308.25746200114907</v>
          </cell>
          <cell r="R11">
            <v>468.1869476243144</v>
          </cell>
          <cell r="AE11">
            <v>95598.79</v>
          </cell>
        </row>
        <row r="12">
          <cell r="L12">
            <v>33798.57</v>
          </cell>
          <cell r="Q12">
            <v>411.3269814080191</v>
          </cell>
          <cell r="R12">
            <v>903.4928437015121</v>
          </cell>
          <cell r="AE12">
            <v>98998.79</v>
          </cell>
        </row>
        <row r="13">
          <cell r="L13">
            <v>40266.340000000004</v>
          </cell>
          <cell r="Q13">
            <v>389.09634288662295</v>
          </cell>
          <cell r="R13">
            <v>222.06571016520562</v>
          </cell>
          <cell r="AE13">
            <v>95931.02</v>
          </cell>
        </row>
        <row r="14">
          <cell r="L14">
            <v>36809.57</v>
          </cell>
          <cell r="Q14">
            <v>340.9553162590918</v>
          </cell>
          <cell r="R14">
            <v>2489.740685444945</v>
          </cell>
          <cell r="AE14">
            <v>96616.34</v>
          </cell>
        </row>
        <row r="15">
          <cell r="L15">
            <v>32847.22</v>
          </cell>
          <cell r="Q15">
            <v>248.98564414549972</v>
          </cell>
          <cell r="R15">
            <v>545.1709346017208</v>
          </cell>
          <cell r="AE15">
            <v>101264.01</v>
          </cell>
        </row>
        <row r="16">
          <cell r="L16">
            <v>35402.1</v>
          </cell>
          <cell r="Q16">
            <v>390.5139619014863</v>
          </cell>
          <cell r="R16">
            <v>2168.6405668658617</v>
          </cell>
          <cell r="AE16">
            <v>103356.8</v>
          </cell>
        </row>
        <row r="17">
          <cell r="L17">
            <v>40589.67</v>
          </cell>
          <cell r="Q17">
            <v>344.8561860448756</v>
          </cell>
          <cell r="R17">
            <v>335.8781930955239</v>
          </cell>
          <cell r="AE17">
            <v>101862.22</v>
          </cell>
        </row>
        <row r="18">
          <cell r="L18">
            <v>35711.29</v>
          </cell>
          <cell r="Q18">
            <v>243.99292621441944</v>
          </cell>
          <cell r="R18">
            <v>41.08666903772722</v>
          </cell>
          <cell r="AE18">
            <v>105246.02</v>
          </cell>
        </row>
        <row r="19">
          <cell r="L19">
            <v>34522.18</v>
          </cell>
          <cell r="Q19">
            <v>216.7633379972876</v>
          </cell>
          <cell r="R19">
            <v>1701.0379522791493</v>
          </cell>
          <cell r="AE19">
            <v>109818.93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4">
        <row r="8">
          <cell r="S8">
            <v>1110.282134923768</v>
          </cell>
        </row>
        <row r="9">
          <cell r="S9">
            <v>1114.889557888401</v>
          </cell>
        </row>
        <row r="10">
          <cell r="S10">
            <v>1170.7299601641719</v>
          </cell>
        </row>
        <row r="11">
          <cell r="S11">
            <v>1030.0812578059351</v>
          </cell>
        </row>
        <row r="12">
          <cell r="S12">
            <v>1104.2487122952518</v>
          </cell>
        </row>
        <row r="13">
          <cell r="S13">
            <v>1172.2295287009065</v>
          </cell>
        </row>
        <row r="14">
          <cell r="S14">
            <v>1163.394820415613</v>
          </cell>
        </row>
        <row r="15">
          <cell r="S15">
            <v>1122.2662481327898</v>
          </cell>
        </row>
        <row r="16">
          <cell r="S16">
            <v>1205.9773278590496</v>
          </cell>
        </row>
        <row r="17">
          <cell r="S17">
            <v>1050.3267569519626</v>
          </cell>
        </row>
        <row r="18">
          <cell r="S18">
            <v>1108.3462050003322</v>
          </cell>
        </row>
        <row r="19">
          <cell r="S19">
            <v>1308.7099021976605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7">
      <selection activeCell="O23" sqref="O23:V23"/>
    </sheetView>
  </sheetViews>
  <sheetFormatPr defaultColWidth="9.140625" defaultRowHeight="12.75"/>
  <cols>
    <col min="1" max="1" width="9.28125" style="0" customWidth="1"/>
    <col min="2" max="2" width="12.28125" style="0" customWidth="1"/>
    <col min="3" max="3" width="10.57421875" style="0" customWidth="1"/>
    <col min="4" max="4" width="7.00390625" style="0" customWidth="1"/>
    <col min="5" max="5" width="6.28125" style="0" customWidth="1"/>
    <col min="6" max="6" width="8.421875" style="0" customWidth="1"/>
    <col min="7" max="7" width="6.7109375" style="0" customWidth="1"/>
    <col min="8" max="8" width="7.8515625" style="0" customWidth="1"/>
    <col min="9" max="9" width="7.7109375" style="0" customWidth="1"/>
    <col min="10" max="10" width="6.421875" style="0" customWidth="1"/>
    <col min="11" max="11" width="4.7109375" style="0" customWidth="1"/>
    <col min="12" max="13" width="4.8515625" style="0" customWidth="1"/>
    <col min="14" max="14" width="4.28125" style="0" customWidth="1"/>
    <col min="15" max="15" width="4.140625" style="0" customWidth="1"/>
    <col min="16" max="17" width="5.140625" style="0" customWidth="1"/>
    <col min="18" max="18" width="5.28125" style="0" customWidth="1"/>
    <col min="19" max="19" width="5.8515625" style="0" customWidth="1"/>
    <col min="20" max="20" width="5.57421875" style="0" customWidth="1"/>
    <col min="21" max="21" width="6.140625" style="0" customWidth="1"/>
    <col min="22" max="22" width="5.00390625" style="0" customWidth="1"/>
    <col min="23" max="23" width="5.421875" style="0" customWidth="1"/>
    <col min="24" max="24" width="6.8515625" style="0" customWidth="1"/>
    <col min="25" max="25" width="8.7109375" style="0" customWidth="1"/>
    <col min="26" max="26" width="8.2812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5" ht="14.25">
      <c r="A2" s="2"/>
      <c r="B2">
        <v>2749.1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8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19.5" customHeight="1">
      <c r="A8" s="23" t="s">
        <v>31</v>
      </c>
      <c r="B8" s="24">
        <f>'[1]Раб 25'!$L$8</f>
        <v>29332.26</v>
      </c>
      <c r="C8" s="24">
        <v>32596</v>
      </c>
      <c r="D8" s="25">
        <f>C8*60/100</f>
        <v>19557.6</v>
      </c>
      <c r="E8" s="25">
        <f>D8*28/100</f>
        <v>5476.128</v>
      </c>
      <c r="F8" s="24">
        <v>2546.56</v>
      </c>
      <c r="G8" s="24">
        <f>'[1]Раб 25'!$Q8</f>
        <v>308.5735628910784</v>
      </c>
      <c r="H8" s="24">
        <f>'[1]Раб 25'!$R8</f>
        <v>388.1124834305859</v>
      </c>
      <c r="I8" s="24">
        <f>'[2]Раб 25'!$S8</f>
        <v>1110.282134923768</v>
      </c>
      <c r="J8" s="25">
        <f>C8-(D8+E8+F8+G8+H8+I8)</f>
        <v>3208.7438187545704</v>
      </c>
      <c r="K8" s="23"/>
      <c r="L8" s="26">
        <v>134.83</v>
      </c>
      <c r="M8" s="27"/>
      <c r="N8" s="27"/>
      <c r="O8" s="23"/>
      <c r="P8" s="26"/>
      <c r="Q8" s="26"/>
      <c r="R8" s="26"/>
      <c r="S8" s="26"/>
      <c r="T8" s="26"/>
      <c r="U8" s="26"/>
      <c r="V8" s="26"/>
      <c r="W8" s="26"/>
      <c r="X8" s="23">
        <f>SUM(K8:W8)</f>
        <v>134.83</v>
      </c>
      <c r="Y8" s="24">
        <f>C8+X8</f>
        <v>32730.83</v>
      </c>
      <c r="Z8" s="24">
        <f>B8-C8-X8</f>
        <v>-3398.5700000000015</v>
      </c>
      <c r="AA8" s="24">
        <f>'[1]Раб 25'!$AE$8</f>
        <v>101136.14</v>
      </c>
    </row>
    <row r="9" spans="1:27" ht="19.5" customHeight="1">
      <c r="A9" s="23" t="s">
        <v>32</v>
      </c>
      <c r="B9" s="24">
        <f>'[1]Раб 25'!$L$9</f>
        <v>40995.869999999995</v>
      </c>
      <c r="C9" s="24">
        <v>32596</v>
      </c>
      <c r="D9" s="25">
        <f aca="true" t="shared" si="0" ref="D9:D19">C9*60/100</f>
        <v>19557.6</v>
      </c>
      <c r="E9" s="25">
        <f aca="true" t="shared" si="1" ref="E9:E20">D9*28/100</f>
        <v>5476.128</v>
      </c>
      <c r="F9" s="24">
        <v>842.72</v>
      </c>
      <c r="G9" s="24">
        <f>'[1]Раб 25'!$Q9</f>
        <v>197.92191989463112</v>
      </c>
      <c r="H9" s="24">
        <f>'[1]Раб 25'!$R9</f>
        <v>276.6065442052975</v>
      </c>
      <c r="I9" s="24">
        <f>'[2]Раб 25'!$S9</f>
        <v>1114.889557888401</v>
      </c>
      <c r="J9" s="25">
        <f aca="true" t="shared" si="2" ref="J9:J19">C9-(D9+E9+F9+G9+H9+I9)</f>
        <v>5130.133978011672</v>
      </c>
      <c r="K9" s="23"/>
      <c r="L9" s="26">
        <v>134.83</v>
      </c>
      <c r="M9" s="23"/>
      <c r="N9" s="23"/>
      <c r="O9" s="23"/>
      <c r="P9" s="26"/>
      <c r="Q9" s="26"/>
      <c r="R9" s="26"/>
      <c r="S9" s="26"/>
      <c r="T9" s="26">
        <v>9000</v>
      </c>
      <c r="U9" s="26"/>
      <c r="V9" s="26"/>
      <c r="W9" s="26">
        <f>499+3448</f>
        <v>3947</v>
      </c>
      <c r="X9" s="23">
        <f>K9+L9+M9+N9+O9+P9+V9+W9+S9+T9+U9</f>
        <v>13081.83</v>
      </c>
      <c r="Y9" s="24">
        <f aca="true" t="shared" si="3" ref="Y9:Y19">C9+X9</f>
        <v>45677.83</v>
      </c>
      <c r="Z9" s="24">
        <f aca="true" t="shared" si="4" ref="Z9:Z19">B9-C9-X9</f>
        <v>-4681.960000000005</v>
      </c>
      <c r="AA9" s="24">
        <f>'[1]Раб 25'!$AE$9</f>
        <v>97338.84</v>
      </c>
    </row>
    <row r="10" spans="1:27" ht="19.5" customHeight="1">
      <c r="A10" s="23" t="s">
        <v>33</v>
      </c>
      <c r="B10" s="24">
        <f>'[1]Раб 25'!$L$10</f>
        <v>43581.060000000005</v>
      </c>
      <c r="C10" s="24">
        <v>32596</v>
      </c>
      <c r="D10" s="25">
        <f t="shared" si="0"/>
        <v>19557.6</v>
      </c>
      <c r="E10" s="25">
        <f t="shared" si="1"/>
        <v>5476.128</v>
      </c>
      <c r="F10" s="24">
        <v>1836.32</v>
      </c>
      <c r="G10" s="24">
        <f>'[1]Раб 25'!$Q10</f>
        <v>352.29046639021664</v>
      </c>
      <c r="H10" s="24">
        <f>'[1]Раб 25'!$R10</f>
        <v>615.4225298695002</v>
      </c>
      <c r="I10" s="24">
        <f>'[2]Раб 25'!$S10</f>
        <v>1170.7299601641719</v>
      </c>
      <c r="J10" s="25">
        <f t="shared" si="2"/>
        <v>3587.509043576112</v>
      </c>
      <c r="K10" s="23"/>
      <c r="L10" s="26">
        <v>134.83</v>
      </c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3">
        <f aca="true" t="shared" si="5" ref="X10:X19">K10+L10+M10+N10+O10+P10+V10+W10+R10+S10</f>
        <v>134.83</v>
      </c>
      <c r="Y10" s="24">
        <f t="shared" si="3"/>
        <v>32730.83</v>
      </c>
      <c r="Z10" s="24">
        <f t="shared" si="4"/>
        <v>10850.230000000005</v>
      </c>
      <c r="AA10" s="24">
        <f>'[1]Раб 25'!$AE$10</f>
        <v>90956.35</v>
      </c>
    </row>
    <row r="11" spans="1:27" ht="19.5" customHeight="1">
      <c r="A11" s="23" t="s">
        <v>34</v>
      </c>
      <c r="B11" s="24">
        <f>'[1]Раб 25'!$L$11</f>
        <v>32556.129999999997</v>
      </c>
      <c r="C11" s="24">
        <v>32596</v>
      </c>
      <c r="D11" s="25">
        <f t="shared" si="0"/>
        <v>19557.6</v>
      </c>
      <c r="E11" s="25">
        <f t="shared" si="1"/>
        <v>5476.128</v>
      </c>
      <c r="F11" s="24">
        <v>1135.44</v>
      </c>
      <c r="G11" s="24">
        <f>'[1]Раб 25'!$Q11</f>
        <v>308.25746200114907</v>
      </c>
      <c r="H11" s="24">
        <f>'[1]Раб 25'!$R11</f>
        <v>468.1869476243144</v>
      </c>
      <c r="I11" s="24">
        <f>'[2]Раб 25'!$S11</f>
        <v>1030.0812578059351</v>
      </c>
      <c r="J11" s="25">
        <f t="shared" si="2"/>
        <v>4620.306332568605</v>
      </c>
      <c r="K11" s="23"/>
      <c r="L11" s="26">
        <v>134.83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3">
        <f t="shared" si="5"/>
        <v>134.83</v>
      </c>
      <c r="Y11" s="24">
        <f t="shared" si="3"/>
        <v>32730.83</v>
      </c>
      <c r="Z11" s="24">
        <f t="shared" si="4"/>
        <v>-174.70000000000263</v>
      </c>
      <c r="AA11" s="24">
        <f>'[1]Раб 25'!$AE$11</f>
        <v>95598.79</v>
      </c>
    </row>
    <row r="12" spans="1:27" ht="19.5" customHeight="1">
      <c r="A12" s="23" t="s">
        <v>35</v>
      </c>
      <c r="B12" s="24">
        <f>'[1]Раб 25'!$L$12</f>
        <v>33798.57</v>
      </c>
      <c r="C12" s="24">
        <v>32596</v>
      </c>
      <c r="D12" s="25">
        <f t="shared" si="0"/>
        <v>19557.6</v>
      </c>
      <c r="E12" s="25">
        <f t="shared" si="1"/>
        <v>5476.128</v>
      </c>
      <c r="F12" s="24">
        <v>1479.36</v>
      </c>
      <c r="G12" s="24">
        <f>'[1]Раб 25'!$Q12</f>
        <v>411.3269814080191</v>
      </c>
      <c r="H12" s="24">
        <f>'[1]Раб 25'!$R12</f>
        <v>903.4928437015121</v>
      </c>
      <c r="I12" s="24">
        <f>'[2]Раб 25'!$S12</f>
        <v>1104.2487122952518</v>
      </c>
      <c r="J12" s="25">
        <f t="shared" si="2"/>
        <v>3663.8434625952177</v>
      </c>
      <c r="K12" s="23"/>
      <c r="L12" s="26">
        <v>134.83</v>
      </c>
      <c r="M12" s="26"/>
      <c r="N12" s="26"/>
      <c r="O12" s="26"/>
      <c r="P12" s="26"/>
      <c r="Q12" s="26"/>
      <c r="R12" s="26"/>
      <c r="S12" s="26">
        <v>3090</v>
      </c>
      <c r="T12" s="26"/>
      <c r="U12" s="26">
        <v>2950</v>
      </c>
      <c r="V12" s="26"/>
      <c r="W12" s="26"/>
      <c r="X12" s="23">
        <f>K12+L12+M12+N12+O12+P12+V12+W12+R12+S12+T12+U12</f>
        <v>6174.83</v>
      </c>
      <c r="Y12" s="24">
        <f t="shared" si="3"/>
        <v>38770.83</v>
      </c>
      <c r="Z12" s="24">
        <f t="shared" si="4"/>
        <v>-4972.26</v>
      </c>
      <c r="AA12" s="24">
        <f>'[1]Раб 25'!$AE$12</f>
        <v>98998.79</v>
      </c>
    </row>
    <row r="13" spans="1:27" ht="19.5" customHeight="1">
      <c r="A13" s="23" t="s">
        <v>36</v>
      </c>
      <c r="B13" s="24">
        <f>'[1]Раб 25'!$L$13</f>
        <v>40266.340000000004</v>
      </c>
      <c r="C13" s="24">
        <v>32596</v>
      </c>
      <c r="D13" s="25">
        <f t="shared" si="0"/>
        <v>19557.6</v>
      </c>
      <c r="E13" s="25">
        <f t="shared" si="1"/>
        <v>5476.128</v>
      </c>
      <c r="F13" s="24">
        <v>2178.56</v>
      </c>
      <c r="G13" s="24">
        <f>'[1]Раб 25'!$Q13</f>
        <v>389.09634288662295</v>
      </c>
      <c r="H13" s="24">
        <f>'[1]Раб 25'!$R13</f>
        <v>222.06571016520562</v>
      </c>
      <c r="I13" s="24">
        <f>'[2]Раб 25'!$S13</f>
        <v>1172.2295287009065</v>
      </c>
      <c r="J13" s="25">
        <f t="shared" si="2"/>
        <v>3600.320418247262</v>
      </c>
      <c r="K13" s="23"/>
      <c r="L13" s="26">
        <v>134.83</v>
      </c>
      <c r="M13" s="26"/>
      <c r="N13" s="26"/>
      <c r="O13" s="26"/>
      <c r="P13" s="26"/>
      <c r="Q13" s="26"/>
      <c r="R13" s="26"/>
      <c r="S13" s="26">
        <v>12600</v>
      </c>
      <c r="T13" s="26"/>
      <c r="U13" s="26">
        <v>2950</v>
      </c>
      <c r="V13" s="26"/>
      <c r="W13" s="26"/>
      <c r="X13" s="23">
        <f>K13+L13+M13+N13+O13+P13+V13+W13+R13+S13+T13+U13</f>
        <v>15684.83</v>
      </c>
      <c r="Y13" s="24">
        <f t="shared" si="3"/>
        <v>48280.83</v>
      </c>
      <c r="Z13" s="24">
        <f t="shared" si="4"/>
        <v>-8014.489999999996</v>
      </c>
      <c r="AA13" s="24">
        <f>'[1]Раб 25'!$AE$13</f>
        <v>95931.02</v>
      </c>
    </row>
    <row r="14" spans="1:27" ht="19.5" customHeight="1">
      <c r="A14" s="23" t="s">
        <v>37</v>
      </c>
      <c r="B14" s="24">
        <f>'[1]Раб 25'!$L$14</f>
        <v>36809.57</v>
      </c>
      <c r="C14" s="24">
        <v>32596</v>
      </c>
      <c r="D14" s="25">
        <f t="shared" si="0"/>
        <v>19557.6</v>
      </c>
      <c r="E14" s="25">
        <f t="shared" si="1"/>
        <v>5476.128</v>
      </c>
      <c r="F14" s="24">
        <v>0</v>
      </c>
      <c r="G14" s="24">
        <f>'[1]Раб 25'!$Q14</f>
        <v>340.9553162590918</v>
      </c>
      <c r="H14" s="24">
        <f>'[1]Раб 25'!$R14</f>
        <v>2489.740685444945</v>
      </c>
      <c r="I14" s="24">
        <f>'[2]Раб 25'!$S14</f>
        <v>1163.394820415613</v>
      </c>
      <c r="J14" s="25">
        <f t="shared" si="2"/>
        <v>3568.181177880353</v>
      </c>
      <c r="K14" s="23"/>
      <c r="L14" s="26">
        <v>134.83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3">
        <f t="shared" si="5"/>
        <v>134.83</v>
      </c>
      <c r="Y14" s="24">
        <f t="shared" si="3"/>
        <v>32730.83</v>
      </c>
      <c r="Z14" s="24">
        <f t="shared" si="4"/>
        <v>4078.74</v>
      </c>
      <c r="AA14" s="24">
        <f>'[1]Раб 25'!$AE$14</f>
        <v>96616.34</v>
      </c>
    </row>
    <row r="15" spans="1:27" ht="19.5" customHeight="1">
      <c r="A15" s="23" t="s">
        <v>38</v>
      </c>
      <c r="B15" s="24">
        <f>'[1]Раб 25'!$L$15</f>
        <v>32847.22</v>
      </c>
      <c r="C15" s="24">
        <v>32596</v>
      </c>
      <c r="D15" s="25">
        <f t="shared" si="0"/>
        <v>19557.6</v>
      </c>
      <c r="E15" s="25">
        <f t="shared" si="1"/>
        <v>5476.128</v>
      </c>
      <c r="F15" s="24">
        <v>2914.63</v>
      </c>
      <c r="G15" s="24">
        <f>'[1]Раб 25'!$Q15</f>
        <v>248.98564414549972</v>
      </c>
      <c r="H15" s="24">
        <f>'[1]Раб 25'!$R15</f>
        <v>545.1709346017208</v>
      </c>
      <c r="I15" s="24">
        <f>'[2]Раб 25'!$S15</f>
        <v>1122.2662481327898</v>
      </c>
      <c r="J15" s="25">
        <f t="shared" si="2"/>
        <v>2731.219173119989</v>
      </c>
      <c r="K15" s="23"/>
      <c r="L15" s="26">
        <v>134.83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3">
        <f t="shared" si="5"/>
        <v>134.83</v>
      </c>
      <c r="Y15" s="24">
        <f t="shared" si="3"/>
        <v>32730.83</v>
      </c>
      <c r="Z15" s="24">
        <f t="shared" si="4"/>
        <v>116.39000000000115</v>
      </c>
      <c r="AA15" s="24">
        <f>'[1]Раб 25'!$AE$15</f>
        <v>101264.01</v>
      </c>
    </row>
    <row r="16" spans="1:27" ht="19.5" customHeight="1">
      <c r="A16" s="23" t="s">
        <v>39</v>
      </c>
      <c r="B16" s="24">
        <f>'[1]Раб 25'!$L$16</f>
        <v>35402.1</v>
      </c>
      <c r="C16" s="24">
        <v>32596</v>
      </c>
      <c r="D16" s="25">
        <f t="shared" si="0"/>
        <v>19557.6</v>
      </c>
      <c r="E16" s="25">
        <f t="shared" si="1"/>
        <v>5476.128</v>
      </c>
      <c r="F16" s="24">
        <v>949.84</v>
      </c>
      <c r="G16" s="24">
        <f>'[1]Раб 25'!$Q16</f>
        <v>390.5139619014863</v>
      </c>
      <c r="H16" s="24">
        <f>'[1]Раб 25'!$R16</f>
        <v>2168.6405668658617</v>
      </c>
      <c r="I16" s="24">
        <f>'[2]Раб 25'!$S16</f>
        <v>1205.9773278590496</v>
      </c>
      <c r="J16" s="25">
        <f t="shared" si="2"/>
        <v>2847.300143373599</v>
      </c>
      <c r="K16" s="23"/>
      <c r="L16" s="26">
        <v>134.83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5"/>
        <v>134.83</v>
      </c>
      <c r="Y16" s="24">
        <f t="shared" si="3"/>
        <v>32730.83</v>
      </c>
      <c r="Z16" s="24">
        <f t="shared" si="4"/>
        <v>2671.2699999999986</v>
      </c>
      <c r="AA16" s="24">
        <f>'[1]Раб 25'!$AE$16</f>
        <v>103356.8</v>
      </c>
    </row>
    <row r="17" spans="1:27" ht="19.5" customHeight="1">
      <c r="A17" s="23" t="s">
        <v>40</v>
      </c>
      <c r="B17" s="24">
        <f>'[1]Раб 25'!$L$17</f>
        <v>40589.67</v>
      </c>
      <c r="C17" s="24">
        <v>32596</v>
      </c>
      <c r="D17" s="25">
        <f t="shared" si="0"/>
        <v>19557.6</v>
      </c>
      <c r="E17" s="25">
        <f t="shared" si="1"/>
        <v>5476.128</v>
      </c>
      <c r="F17" s="24">
        <v>2018.41</v>
      </c>
      <c r="G17" s="24">
        <f>'[1]Раб 25'!$Q17</f>
        <v>344.8561860448756</v>
      </c>
      <c r="H17" s="24">
        <f>'[1]Раб 25'!$R17</f>
        <v>335.8781930955239</v>
      </c>
      <c r="I17" s="24">
        <f>'[2]Раб 25'!$S17</f>
        <v>1050.3267569519626</v>
      </c>
      <c r="J17" s="25">
        <f t="shared" si="2"/>
        <v>3812.8008639076397</v>
      </c>
      <c r="K17" s="23"/>
      <c r="L17" s="26">
        <v>134.83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5"/>
        <v>134.83</v>
      </c>
      <c r="Y17" s="24">
        <f t="shared" si="3"/>
        <v>32730.83</v>
      </c>
      <c r="Z17" s="24">
        <f t="shared" si="4"/>
        <v>7858.839999999998</v>
      </c>
      <c r="AA17" s="24">
        <f>'[1]Раб 25'!$AE$17</f>
        <v>101862.22</v>
      </c>
    </row>
    <row r="18" spans="1:27" ht="19.5" customHeight="1">
      <c r="A18" s="23" t="s">
        <v>41</v>
      </c>
      <c r="B18" s="24">
        <f>'[1]Раб 25'!$L$18</f>
        <v>35711.29</v>
      </c>
      <c r="C18" s="24">
        <v>32596</v>
      </c>
      <c r="D18" s="25">
        <f t="shared" si="0"/>
        <v>19557.6</v>
      </c>
      <c r="E18" s="25">
        <f t="shared" si="1"/>
        <v>5476.128</v>
      </c>
      <c r="F18" s="24">
        <v>631.95</v>
      </c>
      <c r="G18" s="24">
        <f>'[1]Раб 25'!$Q18</f>
        <v>243.99292621441944</v>
      </c>
      <c r="H18" s="24">
        <f>'[1]Раб 25'!$R18</f>
        <v>41.08666903772722</v>
      </c>
      <c r="I18" s="24">
        <f>'[2]Раб 25'!$S18</f>
        <v>1108.3462050003322</v>
      </c>
      <c r="J18" s="25">
        <f t="shared" si="2"/>
        <v>5536.8961997475235</v>
      </c>
      <c r="K18" s="23"/>
      <c r="L18" s="26">
        <v>134.83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5"/>
        <v>134.83</v>
      </c>
      <c r="Y18" s="24">
        <f t="shared" si="3"/>
        <v>32730.83</v>
      </c>
      <c r="Z18" s="24">
        <f t="shared" si="4"/>
        <v>2980.460000000001</v>
      </c>
      <c r="AA18" s="24">
        <f>'[1]Раб 25'!$AE$18</f>
        <v>105246.02</v>
      </c>
    </row>
    <row r="19" spans="1:27" ht="19.5" customHeight="1">
      <c r="A19" s="23" t="s">
        <v>42</v>
      </c>
      <c r="B19" s="24">
        <f>'[1]Раб 25'!$L$19</f>
        <v>34522.18</v>
      </c>
      <c r="C19" s="24">
        <v>32596</v>
      </c>
      <c r="D19" s="25">
        <f t="shared" si="0"/>
        <v>19557.6</v>
      </c>
      <c r="E19" s="25">
        <f t="shared" si="1"/>
        <v>5476.128</v>
      </c>
      <c r="F19" s="24">
        <v>3037.19</v>
      </c>
      <c r="G19" s="24">
        <f>'[1]Раб 25'!$Q19</f>
        <v>216.7633379972876</v>
      </c>
      <c r="H19" s="24">
        <f>'[1]Раб 25'!$R19</f>
        <v>1701.0379522791493</v>
      </c>
      <c r="I19" s="24">
        <f>'[2]Раб 25'!$S19</f>
        <v>1308.7099021976605</v>
      </c>
      <c r="J19" s="25">
        <f t="shared" si="2"/>
        <v>1298.5708075259063</v>
      </c>
      <c r="K19" s="23"/>
      <c r="L19" s="26">
        <v>134.83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3">
        <f t="shared" si="5"/>
        <v>134.83</v>
      </c>
      <c r="Y19" s="24">
        <f t="shared" si="3"/>
        <v>32730.83</v>
      </c>
      <c r="Z19" s="24">
        <f t="shared" si="4"/>
        <v>1791.3500000000004</v>
      </c>
      <c r="AA19" s="24">
        <f>'[1]Раб 25'!$AE$19</f>
        <v>109818.93</v>
      </c>
    </row>
    <row r="20" spans="1:27" ht="19.5" customHeight="1">
      <c r="A20" s="28" t="s">
        <v>43</v>
      </c>
      <c r="B20" s="29">
        <f>B8+B9+B10+B11+B12+B13+B14+B15+B16+B17+B18+B19</f>
        <v>436412.25999999995</v>
      </c>
      <c r="C20" s="28">
        <f>C8+C9+C10+C11+C12+C13+C14+C15+C16+C17+C18+C19</f>
        <v>391152</v>
      </c>
      <c r="D20" s="30">
        <f>SUM(D8:D19)</f>
        <v>234691.20000000004</v>
      </c>
      <c r="E20" s="30">
        <f t="shared" si="1"/>
        <v>65713.53600000002</v>
      </c>
      <c r="F20" s="30">
        <f>SUM(F8:F19)</f>
        <v>19570.98</v>
      </c>
      <c r="G20" s="30">
        <f>SUM(G8:G19)</f>
        <v>3753.534108034378</v>
      </c>
      <c r="H20" s="30">
        <f>SUM(H8:H19)</f>
        <v>10155.442060321346</v>
      </c>
      <c r="I20" s="30">
        <f>SUM(I8:I19)</f>
        <v>13661.482412335843</v>
      </c>
      <c r="J20" s="30">
        <f>SUM(J8:J19)</f>
        <v>43605.82541930846</v>
      </c>
      <c r="K20" s="28">
        <f aca="true" t="shared" si="6" ref="K20:Q20">K8+K9+K10+K11+K12+K13+K14+K15+K16+K17+K18+K19</f>
        <v>0</v>
      </c>
      <c r="L20" s="29">
        <f t="shared" si="6"/>
        <v>1617.9599999999998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31">
        <f t="shared" si="6"/>
        <v>0</v>
      </c>
      <c r="Q20" s="31">
        <f t="shared" si="6"/>
        <v>0</v>
      </c>
      <c r="R20" s="31">
        <f>R8+R9+R10+R11+R12+R13+R14+R15+R16+R17+R18+R19</f>
        <v>0</v>
      </c>
      <c r="S20" s="31">
        <f>S8+S9+S10+S11+S12+S13+S14+S15+S16+S17+S18+S19</f>
        <v>15690</v>
      </c>
      <c r="T20" s="31">
        <f>SUM(T8:T19)</f>
        <v>9000</v>
      </c>
      <c r="U20" s="31">
        <f>SUM(U8:U19)</f>
        <v>5900</v>
      </c>
      <c r="V20" s="31">
        <f>V8+V9+V10+V11+V12+V13+V14+V15+V16+V17+V18+V19</f>
        <v>0</v>
      </c>
      <c r="W20" s="31">
        <f>W8+W9+W10+W11+W12+W13+W14+W15+W16+W17+W18+W19</f>
        <v>3947</v>
      </c>
      <c r="X20" s="32">
        <f>K20+L20+M20+N20+O20+P20+R20+S20+V20+W20+T20+U20</f>
        <v>36154.96</v>
      </c>
      <c r="Y20" s="25">
        <f>C20+X20</f>
        <v>427306.96</v>
      </c>
      <c r="Z20" s="25">
        <f>B20-C20-X20</f>
        <v>9105.299999999952</v>
      </c>
      <c r="AA20" s="24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D22" s="35" t="s">
        <v>44</v>
      </c>
      <c r="E22" s="35"/>
      <c r="F22" s="35"/>
      <c r="G22" s="35"/>
      <c r="H22" s="35"/>
      <c r="I22" s="35"/>
      <c r="J22" s="35"/>
      <c r="K22" s="35"/>
      <c r="L22" s="2"/>
    </row>
    <row r="23" spans="1:25" ht="12.75">
      <c r="A23" s="2"/>
      <c r="B23" s="34"/>
      <c r="D23" s="36" t="s">
        <v>45</v>
      </c>
      <c r="E23" s="36"/>
      <c r="F23" s="36"/>
      <c r="G23" s="36"/>
      <c r="H23" s="36"/>
      <c r="I23" s="36"/>
      <c r="J23" s="36"/>
      <c r="K23" s="36"/>
      <c r="L23" s="35"/>
      <c r="M23" s="35"/>
      <c r="N23" s="35"/>
      <c r="O23" s="36"/>
      <c r="P23" s="36"/>
      <c r="Q23" s="36"/>
      <c r="R23" s="36"/>
      <c r="S23" s="36"/>
      <c r="T23" s="36"/>
      <c r="U23" s="36"/>
      <c r="V23" s="36"/>
      <c r="Y23" s="37"/>
    </row>
    <row r="24" spans="1:25" ht="12.75">
      <c r="A24" s="38"/>
      <c r="B24" s="39"/>
      <c r="D24" s="36" t="s">
        <v>46</v>
      </c>
      <c r="E24" s="36"/>
      <c r="F24" s="36"/>
      <c r="G24" s="36"/>
      <c r="H24" s="36"/>
      <c r="I24" s="36"/>
      <c r="J24" s="36"/>
      <c r="K24" s="36"/>
      <c r="L24" s="2"/>
      <c r="O24" s="36"/>
      <c r="P24" s="36"/>
      <c r="Q24" s="36"/>
      <c r="R24" s="36"/>
      <c r="S24" s="36"/>
      <c r="T24" s="36"/>
      <c r="U24" s="36"/>
      <c r="V24" s="36"/>
      <c r="Y24" s="37"/>
    </row>
    <row r="25" spans="1:25" ht="12.75">
      <c r="A25" s="38" t="s">
        <v>47</v>
      </c>
      <c r="C25" s="39">
        <f>B20</f>
        <v>436412.25999999995</v>
      </c>
      <c r="L25" s="2"/>
      <c r="O25" s="35"/>
      <c r="P25" s="35"/>
      <c r="Q25" s="35"/>
      <c r="R25" s="35"/>
      <c r="S25" s="35"/>
      <c r="T25" s="35"/>
      <c r="U25" s="35"/>
      <c r="V25" s="35"/>
      <c r="Y25" s="37"/>
    </row>
    <row r="26" spans="1:25" ht="15">
      <c r="A26" s="38" t="s">
        <v>48</v>
      </c>
      <c r="C26" s="39">
        <f>C20+X20</f>
        <v>427306.96</v>
      </c>
      <c r="D26" s="40" t="s">
        <v>49</v>
      </c>
      <c r="E26" s="41"/>
      <c r="F26" s="41"/>
      <c r="G26" s="41"/>
      <c r="H26" s="41"/>
      <c r="I26" s="41"/>
      <c r="J26" s="41"/>
      <c r="K26" s="42"/>
      <c r="L26" s="43">
        <v>12</v>
      </c>
      <c r="Y26" s="44"/>
    </row>
    <row r="27" spans="2:25" ht="15" customHeight="1">
      <c r="B27" s="2"/>
      <c r="D27" s="45" t="s">
        <v>50</v>
      </c>
      <c r="E27" s="46"/>
      <c r="F27" s="46"/>
      <c r="G27" s="46"/>
      <c r="H27" s="46"/>
      <c r="I27" s="46"/>
      <c r="J27" s="46"/>
      <c r="K27" s="46"/>
      <c r="L27" s="47"/>
      <c r="Y27" s="44"/>
    </row>
    <row r="28" spans="1:25" ht="15.75">
      <c r="A28" s="48"/>
      <c r="B28" s="49">
        <v>8.72</v>
      </c>
      <c r="C28" s="49"/>
      <c r="D28" s="50" t="s">
        <v>51</v>
      </c>
      <c r="E28" s="51"/>
      <c r="F28" s="51"/>
      <c r="G28" s="51"/>
      <c r="H28" s="51"/>
      <c r="I28" s="51"/>
      <c r="J28" s="51"/>
      <c r="K28" s="52"/>
      <c r="L28" s="43">
        <v>1</v>
      </c>
      <c r="Y28" s="44"/>
    </row>
    <row r="29" spans="1:25" ht="15.75">
      <c r="A29" s="53"/>
      <c r="B29" s="49">
        <v>3.36</v>
      </c>
      <c r="C29" s="49"/>
      <c r="D29" s="50" t="s">
        <v>52</v>
      </c>
      <c r="E29" s="51"/>
      <c r="F29" s="51"/>
      <c r="G29" s="51"/>
      <c r="H29" s="51"/>
      <c r="I29" s="51"/>
      <c r="J29" s="51"/>
      <c r="K29" s="52"/>
      <c r="L29" s="43">
        <v>1</v>
      </c>
      <c r="M29" s="54"/>
      <c r="N29" s="55"/>
      <c r="O29" s="56"/>
      <c r="P29" s="44"/>
      <c r="Q29" s="44"/>
      <c r="Y29" s="57"/>
    </row>
    <row r="30" spans="1:25" ht="15.75">
      <c r="A30" s="53"/>
      <c r="B30" s="58">
        <f>SUM(B28:B29)</f>
        <v>12.08</v>
      </c>
      <c r="C30" s="58"/>
      <c r="D30" s="40" t="s">
        <v>53</v>
      </c>
      <c r="E30" s="41"/>
      <c r="F30" s="41"/>
      <c r="G30" s="41"/>
      <c r="H30" s="41"/>
      <c r="I30" s="41"/>
      <c r="J30" s="41"/>
      <c r="K30" s="42"/>
      <c r="L30" s="43">
        <v>2</v>
      </c>
      <c r="M30" s="54"/>
      <c r="N30" s="55"/>
      <c r="O30" s="56"/>
      <c r="P30" s="44"/>
      <c r="Q30" s="44"/>
      <c r="Y30" s="44"/>
    </row>
    <row r="31" spans="1:21" ht="15.75">
      <c r="A31" s="59"/>
      <c r="B31" s="60" t="s">
        <v>54</v>
      </c>
      <c r="C31" s="60"/>
      <c r="D31" s="61" t="s">
        <v>55</v>
      </c>
      <c r="E31" s="61"/>
      <c r="F31" s="61"/>
      <c r="G31" s="61"/>
      <c r="H31" s="61"/>
      <c r="I31" s="61"/>
      <c r="J31" s="61"/>
      <c r="K31" s="61"/>
      <c r="L31" s="43">
        <v>8</v>
      </c>
      <c r="M31" s="54"/>
      <c r="O31" s="49"/>
      <c r="P31" s="58"/>
      <c r="Q31" s="58"/>
      <c r="S31" s="62"/>
      <c r="T31" s="62"/>
      <c r="U31" s="62"/>
    </row>
    <row r="32" spans="13:17" ht="15.75">
      <c r="M32" s="63"/>
      <c r="N32" s="63"/>
      <c r="O32" s="49"/>
      <c r="P32" s="44"/>
      <c r="Q32" s="44"/>
    </row>
    <row r="39" ht="15.75">
      <c r="O39" s="54"/>
    </row>
    <row r="40" spans="15:17" ht="15.75">
      <c r="O40" s="63"/>
      <c r="P40" s="63"/>
      <c r="Q40" s="60"/>
    </row>
  </sheetData>
  <sheetProtection/>
  <mergeCells count="25">
    <mergeCell ref="D31:K31"/>
    <mergeCell ref="M32:N32"/>
    <mergeCell ref="O40:P40"/>
    <mergeCell ref="O25:V25"/>
    <mergeCell ref="D26:K26"/>
    <mergeCell ref="D27:L27"/>
    <mergeCell ref="D28:K28"/>
    <mergeCell ref="D29:K29"/>
    <mergeCell ref="D30:K30"/>
    <mergeCell ref="D22:K22"/>
    <mergeCell ref="D23:K23"/>
    <mergeCell ref="L23:N23"/>
    <mergeCell ref="O23:V23"/>
    <mergeCell ref="D24:K24"/>
    <mergeCell ref="O24:V24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2022-04-15T07:10:19Z</dcterms:created>
  <dcterms:modified xsi:type="dcterms:W3CDTF">2022-04-15T07:10:31Z</dcterms:modified>
  <cp:category/>
  <cp:version/>
  <cp:contentType/>
  <cp:contentStatus/>
</cp:coreProperties>
</file>