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9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<sst xmlns="http://schemas.openxmlformats.org/spreadsheetml/2006/main" count="56" uniqueCount="56">
  <si>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</si>
  <si>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  Октябрьская,      дом    9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</si>
  <si>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</si>
  <si>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</si>
  <si>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</si>
  <si>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</si>
  <si>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</si>
  <si>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</si>
  <si>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</si>
  <si>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</si>
  <si>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</si>
  <si>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</si>
  <si>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</si>
  <si>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</si>
  <si>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</si>
  <si>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</si>
  <si>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</si>
  <si>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</si>
  <si>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</si>
  <si>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</si>
  <si>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</si>
  <si>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</si>
  <si>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</si>
  <si>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</si>
  <si>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</si>
  <si>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</si>
  <si>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</si>
  <si>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</si>
  <si>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</si>
  <si>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</si>
  <si>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</si>
  <si>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</si>
  <si>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</si>
  <si>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</si>
  <si>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</si>
  <si>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</si>
  <si>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</si>
  <si>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</si>
  <si>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</si>
  <si>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</si>
  <si>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</si>
  <si>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</si>
  <si>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</si>
  <si>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</si>
  <si>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</si>
  <si>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1,72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</si>
  <si>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</si>
  <si>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</si>
  <si>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</si>
  <si>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</si>
  <si>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</si>
  <si>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</si>
  <si>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</si>
  <si>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</si>
  <si>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</si>
  <si>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 01.10.21г.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</si>
</sst>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21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3">
        <row r="8">
          <cell r="L8">
            <v>54323.69</v>
          </cell>
          <cell r="Q8">
            <v>370.4409290815788</v>
          </cell>
          <cell r="R8">
            <v>248.63744018634972</v>
          </cell>
          <cell r="AE8">
            <v>271513.6</v>
          </cell>
        </row>
        <row r="9">
          <cell r="L9">
            <v>32629.65</v>
          </cell>
          <cell r="Q9">
            <v>237.6042173037915</v>
          </cell>
          <cell r="R9">
            <v>837.0646923392599</v>
          </cell>
          <cell r="AE9">
            <v>282856</v>
          </cell>
        </row>
        <row r="10">
          <cell r="L10">
            <v>52017.53</v>
          </cell>
          <cell r="Q10">
            <v>422.92284035440844</v>
          </cell>
          <cell r="R10">
            <v>677.3511355999105</v>
          </cell>
          <cell r="AE10">
            <v>274810.52</v>
          </cell>
        </row>
        <row r="11">
          <cell r="L11">
            <v>103089.32</v>
          </cell>
          <cell r="Q11">
            <v>370.0614516362272</v>
          </cell>
          <cell r="R11">
            <v>426.40005074590687</v>
          </cell>
          <cell r="AE11">
            <v>215713.07</v>
          </cell>
        </row>
        <row r="12">
          <cell r="L12">
            <v>40580.24</v>
          </cell>
          <cell r="Q12">
            <v>493.795864174187</v>
          </cell>
          <cell r="R12">
            <v>1084.6383770001917</v>
          </cell>
          <cell r="AE12">
            <v>219124.7</v>
          </cell>
        </row>
        <row r="13">
          <cell r="L13">
            <v>41871.7</v>
          </cell>
          <cell r="Q13">
            <v>467.10810028804485</v>
          </cell>
          <cell r="R13">
            <v>266.5887097391964</v>
          </cell>
          <cell r="AE13">
            <v>215800.57</v>
          </cell>
        </row>
        <row r="14">
          <cell r="L14">
            <v>41935.520000000004</v>
          </cell>
          <cell r="Q14">
            <v>409.3150526148759</v>
          </cell>
          <cell r="AE14">
            <v>218250</v>
          </cell>
        </row>
        <row r="15">
          <cell r="L15">
            <v>46642.909999999996</v>
          </cell>
          <cell r="Q15">
            <v>298.905948004987</v>
          </cell>
          <cell r="R15">
            <v>772.4575068376439</v>
          </cell>
          <cell r="AE15">
            <v>215682.01</v>
          </cell>
        </row>
        <row r="16">
          <cell r="L16">
            <v>99739.62999999999</v>
          </cell>
          <cell r="Q16">
            <v>468.8099444124395</v>
          </cell>
          <cell r="R16">
            <v>520.5832054185245</v>
          </cell>
          <cell r="AE16">
            <v>160017.3</v>
          </cell>
        </row>
        <row r="17">
          <cell r="L17">
            <v>41509.43</v>
          </cell>
          <cell r="Q17">
            <v>413.99802614680516</v>
          </cell>
          <cell r="R17">
            <v>361.2026783708471</v>
          </cell>
          <cell r="AE17">
            <v>164509.14</v>
          </cell>
        </row>
        <row r="18">
          <cell r="L18">
            <v>40910.090000000004</v>
          </cell>
          <cell r="Q18">
            <v>292.9122165533899</v>
          </cell>
          <cell r="R18">
            <v>49.32432872279306</v>
          </cell>
          <cell r="AE18">
            <v>169600.32</v>
          </cell>
        </row>
        <row r="19">
          <cell r="L19">
            <v>37772.31</v>
          </cell>
          <cell r="Q19">
            <v>260.2232400151644</v>
          </cell>
          <cell r="R19">
            <v>2042.0870587275224</v>
          </cell>
          <cell r="AE19">
            <v>177833.44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3">
        <row r="8">
          <cell r="S8">
            <v>1332.8878266509814</v>
          </cell>
        </row>
        <row r="9">
          <cell r="S9">
            <v>1338.4190135345868</v>
          </cell>
        </row>
        <row r="10">
          <cell r="S10">
            <v>1405.4551209234344</v>
          </cell>
        </row>
        <row r="11">
          <cell r="S11">
            <v>1236.607098145492</v>
          </cell>
        </row>
        <row r="12">
          <cell r="S12">
            <v>1325.6447347181893</v>
          </cell>
        </row>
        <row r="13">
          <cell r="S13">
            <v>1407.255345015106</v>
          </cell>
        </row>
        <row r="14">
          <cell r="S14">
            <v>1396.6493244775522</v>
          </cell>
        </row>
        <row r="15">
          <cell r="S15">
            <v>1347.2746911308006</v>
          </cell>
        </row>
        <row r="16">
          <cell r="S16">
            <v>1447.7693992894635</v>
          </cell>
        </row>
        <row r="17">
          <cell r="S17">
            <v>1260.9117127181344</v>
          </cell>
        </row>
        <row r="18">
          <cell r="S18">
            <v>1330.5637530240795</v>
          </cell>
        </row>
        <row r="19">
          <cell r="S19">
            <v>1571.0993110563077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4">
      <selection activeCell="A24" sqref="A24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10.8515625" style="0" customWidth="1"/>
    <col min="4" max="4" width="7.7109375" style="0" customWidth="1"/>
    <col min="5" max="5" width="6.28125" style="0" customWidth="1"/>
    <col min="6" max="6" width="6.57421875" style="0" customWidth="1"/>
    <col min="7" max="7" width="5.7109375" style="0" customWidth="1"/>
    <col min="8" max="8" width="6.140625" style="0" customWidth="1"/>
    <col min="9" max="9" width="6.00390625" style="0" customWidth="1"/>
    <col min="10" max="10" width="5.7109375" style="0" customWidth="1"/>
    <col min="11" max="11" width="4.28125" style="0" customWidth="1"/>
    <col min="12" max="12" width="4.7109375" style="0" customWidth="1"/>
    <col min="13" max="13" width="5.7109375" style="0" customWidth="1"/>
    <col min="14" max="14" width="4.28125" style="0" customWidth="1"/>
    <col min="15" max="15" width="7.00390625" style="0" customWidth="1"/>
    <col min="16" max="16" width="4.140625" style="0" customWidth="1"/>
    <col min="17" max="18" width="4.28125" style="0" customWidth="1"/>
    <col min="19" max="19" width="4.7109375" style="0" customWidth="1"/>
    <col min="20" max="20" width="4.8515625" style="0" customWidth="1"/>
    <col min="21" max="22" width="5.7109375" style="0" customWidth="1"/>
    <col min="23" max="23" width="5.421875" style="0" customWidth="1"/>
    <col min="25" max="25" width="9.28125" style="0" customWidth="1"/>
    <col min="26" max="26" width="9.5742187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7" ht="14.25">
      <c r="A2" s="2"/>
      <c r="B2">
        <v>3321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9.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66.75" customHeight="1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20" t="s">
        <v>22</v>
      </c>
      <c r="P7" s="19" t="s">
        <v>23</v>
      </c>
      <c r="Q7" s="19" t="s">
        <v>24</v>
      </c>
      <c r="R7" s="20" t="s">
        <v>25</v>
      </c>
      <c r="S7" s="20" t="s">
        <v>26</v>
      </c>
      <c r="T7" s="19" t="s">
        <v>27</v>
      </c>
      <c r="U7" s="19" t="s">
        <v>28</v>
      </c>
      <c r="V7" s="20" t="s">
        <v>29</v>
      </c>
      <c r="W7" s="20" t="s">
        <v>30</v>
      </c>
      <c r="X7" s="22"/>
      <c r="Y7" s="22"/>
      <c r="Z7" s="11"/>
      <c r="AA7" s="23"/>
    </row>
    <row r="8" spans="1:27" ht="18" customHeight="1">
      <c r="A8" s="24" t="s">
        <v>31</v>
      </c>
      <c r="B8" s="25">
        <f>'[1]Окт 9'!$L$8</f>
        <v>54323.69</v>
      </c>
      <c r="C8" s="26">
        <v>40228</v>
      </c>
      <c r="D8" s="27">
        <f>C8*60/100</f>
        <v>24136.8</v>
      </c>
      <c r="E8" s="27">
        <f>D8*28/100</f>
        <v>6758.304</v>
      </c>
      <c r="F8" s="26">
        <v>3058.08</v>
      </c>
      <c r="G8" s="26">
        <f>'[1]Окт 9'!$Q8</f>
        <v>370.4409290815788</v>
      </c>
      <c r="H8" s="26">
        <f>'[1]Окт 9'!$R8</f>
        <v>248.63744018634972</v>
      </c>
      <c r="I8" s="26">
        <f>'[2]Окт 9'!$S8</f>
        <v>1332.8878266509814</v>
      </c>
      <c r="J8" s="27">
        <f>C8-(D8+E8+F8+G8+H8+I8)</f>
        <v>4322.849804081088</v>
      </c>
      <c r="K8" s="24"/>
      <c r="L8" s="24">
        <v>134.83</v>
      </c>
      <c r="M8" s="28">
        <f>1149</f>
        <v>1149</v>
      </c>
      <c r="N8" s="29"/>
      <c r="O8" s="30"/>
      <c r="P8" s="30"/>
      <c r="Q8" s="30"/>
      <c r="R8" s="30"/>
      <c r="S8" s="30"/>
      <c r="T8" s="30"/>
      <c r="U8" s="30"/>
      <c r="V8" s="30"/>
      <c r="W8" s="30"/>
      <c r="X8" s="24">
        <f>SUM(K8:W8)</f>
        <v>1283.83</v>
      </c>
      <c r="Y8" s="25">
        <f>C8+X8</f>
        <v>41511.83</v>
      </c>
      <c r="Z8" s="25">
        <f>B8-C8-X8</f>
        <v>12811.860000000002</v>
      </c>
      <c r="AA8" s="25">
        <f>'[1]Окт 9'!$AE$8</f>
        <v>271513.6</v>
      </c>
    </row>
    <row r="9" spans="1:27" ht="18" customHeight="1">
      <c r="A9" s="24" t="s">
        <v>32</v>
      </c>
      <c r="B9" s="25">
        <f>'[1]Окт 9'!$L$9</f>
        <v>32629.65</v>
      </c>
      <c r="C9" s="26">
        <v>40228</v>
      </c>
      <c r="D9" s="27">
        <f aca="true" t="shared" si="0" ref="D9:D18">C9*60/100</f>
        <v>24136.8</v>
      </c>
      <c r="E9" s="27">
        <f aca="true" t="shared" si="1" ref="E9:E20">D9*28/100</f>
        <v>6758.304</v>
      </c>
      <c r="F9" s="26">
        <v>3974.4</v>
      </c>
      <c r="G9" s="26">
        <f>'[1]Окт 9'!$Q9</f>
        <v>237.6042173037915</v>
      </c>
      <c r="H9" s="26">
        <f>'[1]Окт 9'!$R9</f>
        <v>837.0646923392599</v>
      </c>
      <c r="I9" s="26">
        <f>'[2]Окт 9'!$S9</f>
        <v>1338.4190135345868</v>
      </c>
      <c r="J9" s="27">
        <f aca="true" t="shared" si="2" ref="J9:J19">C9-(D9+E9+F9+G9+H9+I9)</f>
        <v>2945.4080768223575</v>
      </c>
      <c r="K9" s="24"/>
      <c r="L9" s="24">
        <v>134.83</v>
      </c>
      <c r="M9" s="28">
        <f>1149</f>
        <v>1149</v>
      </c>
      <c r="N9" s="30"/>
      <c r="O9" s="30">
        <v>2529</v>
      </c>
      <c r="P9" s="30"/>
      <c r="Q9" s="30"/>
      <c r="R9" s="30"/>
      <c r="S9" s="30"/>
      <c r="T9" s="30">
        <v>9000</v>
      </c>
      <c r="U9" s="30"/>
      <c r="V9" s="30"/>
      <c r="W9" s="30">
        <f>499</f>
        <v>499</v>
      </c>
      <c r="X9" s="24">
        <f>K9+L9+M9+N9+O9+P9+V9+W9+R9+S9+T9+U9</f>
        <v>13311.83</v>
      </c>
      <c r="Y9" s="25">
        <f aca="true" t="shared" si="3" ref="Y9:Y19">C9+X9</f>
        <v>53539.83</v>
      </c>
      <c r="Z9" s="25">
        <f aca="true" t="shared" si="4" ref="Z9:Z19">B9-C9-X9</f>
        <v>-20910.18</v>
      </c>
      <c r="AA9" s="25">
        <f>'[1]Окт 9'!$AE$9</f>
        <v>282856</v>
      </c>
    </row>
    <row r="10" spans="1:27" ht="18" customHeight="1">
      <c r="A10" s="24" t="s">
        <v>33</v>
      </c>
      <c r="B10" s="25">
        <f>'[1]Окт 9'!$L$10</f>
        <v>52017.53</v>
      </c>
      <c r="C10" s="26">
        <v>40228</v>
      </c>
      <c r="D10" s="27">
        <f t="shared" si="0"/>
        <v>24136.8</v>
      </c>
      <c r="E10" s="27">
        <f t="shared" si="1"/>
        <v>6758.304</v>
      </c>
      <c r="F10" s="26">
        <v>3054.4</v>
      </c>
      <c r="G10" s="26">
        <f>'[1]Окт 9'!$Q10</f>
        <v>422.92284035440844</v>
      </c>
      <c r="H10" s="26">
        <f>'[1]Окт 9'!$R10</f>
        <v>677.3511355999105</v>
      </c>
      <c r="I10" s="26">
        <f>'[2]Окт 9'!$S10</f>
        <v>1405.4551209234344</v>
      </c>
      <c r="J10" s="27">
        <f t="shared" si="2"/>
        <v>3772.7669031222467</v>
      </c>
      <c r="K10" s="24"/>
      <c r="L10" s="24">
        <v>134.83</v>
      </c>
      <c r="M10" s="30">
        <v>1150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4">
        <f aca="true" t="shared" si="5" ref="X10:X19">K10+L10+M10+N10+O10+P10+V10+W10+R10+S10</f>
        <v>1284.83</v>
      </c>
      <c r="Y10" s="25">
        <f t="shared" si="3"/>
        <v>41512.83</v>
      </c>
      <c r="Z10" s="25">
        <f t="shared" si="4"/>
        <v>10504.699999999999</v>
      </c>
      <c r="AA10" s="25">
        <f>'[1]Окт 9'!$AE$10</f>
        <v>274810.52</v>
      </c>
    </row>
    <row r="11" spans="1:27" ht="18" customHeight="1">
      <c r="A11" s="24" t="s">
        <v>34</v>
      </c>
      <c r="B11" s="25">
        <f>'[1]Окт 9'!$L$11</f>
        <v>103089.32</v>
      </c>
      <c r="C11" s="26">
        <v>40228</v>
      </c>
      <c r="D11" s="27">
        <f t="shared" si="0"/>
        <v>24136.8</v>
      </c>
      <c r="E11" s="27">
        <f t="shared" si="1"/>
        <v>6758.304</v>
      </c>
      <c r="F11" s="26">
        <v>2184.24</v>
      </c>
      <c r="G11" s="26">
        <f>'[1]Окт 9'!$Q11</f>
        <v>370.0614516362272</v>
      </c>
      <c r="H11" s="26">
        <f>'[1]Окт 9'!$R11</f>
        <v>426.40005074590687</v>
      </c>
      <c r="I11" s="26">
        <f>'[2]Окт 9'!$S11</f>
        <v>1236.607098145492</v>
      </c>
      <c r="J11" s="27">
        <f t="shared" si="2"/>
        <v>5115.587399472381</v>
      </c>
      <c r="K11" s="24"/>
      <c r="L11" s="24">
        <v>134.83</v>
      </c>
      <c r="M11" s="30">
        <v>1264</v>
      </c>
      <c r="N11" s="30"/>
      <c r="O11" s="30">
        <v>66262</v>
      </c>
      <c r="P11" s="30"/>
      <c r="Q11" s="30"/>
      <c r="R11" s="30"/>
      <c r="S11" s="30"/>
      <c r="T11" s="30"/>
      <c r="U11" s="30"/>
      <c r="V11" s="30"/>
      <c r="W11" s="30"/>
      <c r="X11" s="24">
        <f t="shared" si="5"/>
        <v>67660.83</v>
      </c>
      <c r="Y11" s="25">
        <f t="shared" si="3"/>
        <v>107888.83</v>
      </c>
      <c r="Z11" s="25">
        <f t="shared" si="4"/>
        <v>-4799.509999999995</v>
      </c>
      <c r="AA11" s="25">
        <f>'[1]Окт 9'!$AE$11</f>
        <v>215713.07</v>
      </c>
    </row>
    <row r="12" spans="1:27" ht="18" customHeight="1">
      <c r="A12" s="24" t="s">
        <v>35</v>
      </c>
      <c r="B12" s="25">
        <f>'[1]Окт 9'!$L$12</f>
        <v>40580.24</v>
      </c>
      <c r="C12" s="26">
        <v>40228</v>
      </c>
      <c r="D12" s="27">
        <f>C12*59.5/100</f>
        <v>23935.66</v>
      </c>
      <c r="E12" s="27">
        <f t="shared" si="1"/>
        <v>6701.9848</v>
      </c>
      <c r="F12" s="26">
        <v>4835.52</v>
      </c>
      <c r="G12" s="26">
        <f>'[1]Окт 9'!$Q12</f>
        <v>493.795864174187</v>
      </c>
      <c r="H12" s="26">
        <f>'[1]Окт 9'!$R12</f>
        <v>1084.6383770001917</v>
      </c>
      <c r="I12" s="26">
        <f>'[2]Окт 9'!$S12</f>
        <v>1325.6447347181893</v>
      </c>
      <c r="J12" s="27">
        <f t="shared" si="2"/>
        <v>1850.7562241074338</v>
      </c>
      <c r="K12" s="24"/>
      <c r="L12" s="24">
        <v>134.83</v>
      </c>
      <c r="M12" s="30">
        <v>1264</v>
      </c>
      <c r="N12" s="30"/>
      <c r="O12" s="30">
        <v>66262</v>
      </c>
      <c r="P12" s="30"/>
      <c r="Q12" s="30"/>
      <c r="R12" s="30"/>
      <c r="S12" s="30">
        <v>3090</v>
      </c>
      <c r="T12" s="30"/>
      <c r="U12" s="30">
        <v>2950</v>
      </c>
      <c r="V12" s="30"/>
      <c r="W12" s="30"/>
      <c r="X12" s="24">
        <f>K12+L12+M12+N12+O12+P12+V12+W12+R12+S12+T12+U12</f>
        <v>73700.83</v>
      </c>
      <c r="Y12" s="25">
        <f t="shared" si="3"/>
        <v>113928.83</v>
      </c>
      <c r="Z12" s="25">
        <f t="shared" si="4"/>
        <v>-73348.59</v>
      </c>
      <c r="AA12" s="25">
        <f>'[1]Окт 9'!$AE$12</f>
        <v>219124.7</v>
      </c>
    </row>
    <row r="13" spans="1:27" ht="18" customHeight="1">
      <c r="A13" s="24" t="s">
        <v>36</v>
      </c>
      <c r="B13" s="25">
        <f>'[1]Окт 9'!$L$13</f>
        <v>41871.7</v>
      </c>
      <c r="C13" s="26">
        <v>40228</v>
      </c>
      <c r="D13" s="27">
        <f t="shared" si="0"/>
        <v>24136.8</v>
      </c>
      <c r="E13" s="27">
        <f t="shared" si="1"/>
        <v>6758.304</v>
      </c>
      <c r="F13" s="26">
        <v>4055.36</v>
      </c>
      <c r="G13" s="26">
        <f>'[1]Окт 9'!$Q13</f>
        <v>467.10810028804485</v>
      </c>
      <c r="H13" s="26">
        <f>'[1]Окт 9'!$R13</f>
        <v>266.5887097391964</v>
      </c>
      <c r="I13" s="26">
        <f>'[2]Окт 9'!$S13</f>
        <v>1407.255345015106</v>
      </c>
      <c r="J13" s="27">
        <f t="shared" si="2"/>
        <v>3136.583844957655</v>
      </c>
      <c r="K13" s="24"/>
      <c r="L13" s="24">
        <v>134.83</v>
      </c>
      <c r="M13" s="30">
        <v>1725</v>
      </c>
      <c r="N13" s="30"/>
      <c r="O13" s="30">
        <v>66262</v>
      </c>
      <c r="P13" s="30"/>
      <c r="Q13" s="30"/>
      <c r="R13" s="30"/>
      <c r="S13" s="30"/>
      <c r="T13" s="30"/>
      <c r="U13" s="30"/>
      <c r="V13" s="30"/>
      <c r="W13" s="30"/>
      <c r="X13" s="24">
        <f t="shared" si="5"/>
        <v>68121.83</v>
      </c>
      <c r="Y13" s="25">
        <f t="shared" si="3"/>
        <v>108349.83</v>
      </c>
      <c r="Z13" s="25">
        <f t="shared" si="4"/>
        <v>-66478.13</v>
      </c>
      <c r="AA13" s="25">
        <f>'[1]Окт 9'!$AE$13</f>
        <v>215800.57</v>
      </c>
    </row>
    <row r="14" spans="1:27" ht="18" customHeight="1">
      <c r="A14" s="24" t="s">
        <v>37</v>
      </c>
      <c r="B14" s="25">
        <f>'[1]Окт 9'!$L$14</f>
        <v>41935.520000000004</v>
      </c>
      <c r="C14" s="26">
        <v>40228</v>
      </c>
      <c r="D14" s="27">
        <f t="shared" si="0"/>
        <v>24136.8</v>
      </c>
      <c r="E14" s="27">
        <f t="shared" si="1"/>
        <v>6758.304</v>
      </c>
      <c r="F14" s="26">
        <v>3883.62</v>
      </c>
      <c r="G14" s="26">
        <f>'[1]Окт 9'!$Q14</f>
        <v>409.3150526148759</v>
      </c>
      <c r="H14" s="26">
        <v>1538</v>
      </c>
      <c r="I14" s="26">
        <f>'[2]Окт 9'!$S14</f>
        <v>1396.6493244775522</v>
      </c>
      <c r="J14" s="27">
        <f t="shared" si="2"/>
        <v>2105.3116229075677</v>
      </c>
      <c r="K14" s="24"/>
      <c r="L14" s="24">
        <v>134.83</v>
      </c>
      <c r="M14" s="30">
        <v>1954</v>
      </c>
      <c r="N14" s="30"/>
      <c r="O14" s="30"/>
      <c r="P14" s="30"/>
      <c r="Q14" s="30"/>
      <c r="R14" s="30"/>
      <c r="S14" s="30"/>
      <c r="T14" s="30"/>
      <c r="U14" s="30"/>
      <c r="V14" s="30">
        <v>13793</v>
      </c>
      <c r="W14" s="30"/>
      <c r="X14" s="24">
        <f t="shared" si="5"/>
        <v>15881.83</v>
      </c>
      <c r="Y14" s="25">
        <f t="shared" si="3"/>
        <v>56109.83</v>
      </c>
      <c r="Z14" s="25">
        <f t="shared" si="4"/>
        <v>-14174.309999999996</v>
      </c>
      <c r="AA14" s="25">
        <f>'[1]Окт 9'!$AE$14</f>
        <v>218250</v>
      </c>
    </row>
    <row r="15" spans="1:27" ht="18" customHeight="1">
      <c r="A15" s="24" t="s">
        <v>38</v>
      </c>
      <c r="B15" s="25">
        <f>'[1]Окт 9'!$L$15</f>
        <v>46642.909999999996</v>
      </c>
      <c r="C15" s="26">
        <v>40228</v>
      </c>
      <c r="D15" s="27">
        <f t="shared" si="0"/>
        <v>24136.8</v>
      </c>
      <c r="E15" s="27">
        <f t="shared" si="1"/>
        <v>6758.304</v>
      </c>
      <c r="F15" s="26">
        <v>4055.97</v>
      </c>
      <c r="G15" s="26">
        <f>'[1]Окт 9'!$Q15</f>
        <v>298.905948004987</v>
      </c>
      <c r="H15" s="26">
        <f>'[1]Окт 9'!$R15</f>
        <v>772.4575068376439</v>
      </c>
      <c r="I15" s="26">
        <f>'[2]Окт 9'!$S15</f>
        <v>1347.2746911308006</v>
      </c>
      <c r="J15" s="27">
        <f t="shared" si="2"/>
        <v>2858.2878540265738</v>
      </c>
      <c r="K15" s="24"/>
      <c r="L15" s="24">
        <v>134.83</v>
      </c>
      <c r="M15" s="30">
        <v>1954</v>
      </c>
      <c r="N15" s="30"/>
      <c r="O15" s="30">
        <f>39847+11000</f>
        <v>50847</v>
      </c>
      <c r="P15" s="30"/>
      <c r="Q15" s="30"/>
      <c r="R15" s="30"/>
      <c r="S15" s="30"/>
      <c r="T15" s="30"/>
      <c r="U15" s="30">
        <v>2950</v>
      </c>
      <c r="V15" s="30"/>
      <c r="W15" s="30"/>
      <c r="X15" s="24">
        <f>K15+L15+M15+N15+O15+P15+V15+W15+R15+S15+T15+U15</f>
        <v>55885.83</v>
      </c>
      <c r="Y15" s="25">
        <f t="shared" si="3"/>
        <v>96113.83</v>
      </c>
      <c r="Z15" s="25">
        <f t="shared" si="4"/>
        <v>-49470.920000000006</v>
      </c>
      <c r="AA15" s="25">
        <f>'[1]Окт 9'!$AE$15</f>
        <v>215682.01</v>
      </c>
    </row>
    <row r="16" spans="1:27" ht="18" customHeight="1">
      <c r="A16" s="24" t="s">
        <v>39</v>
      </c>
      <c r="B16" s="25">
        <f>'[1]Окт 9'!$L$16</f>
        <v>99739.62999999999</v>
      </c>
      <c r="C16" s="26">
        <v>40228</v>
      </c>
      <c r="D16" s="27">
        <f t="shared" si="0"/>
        <v>24136.8</v>
      </c>
      <c r="E16" s="27">
        <f t="shared" si="1"/>
        <v>6758.304</v>
      </c>
      <c r="F16" s="26">
        <v>2546.95</v>
      </c>
      <c r="G16" s="26">
        <f>'[1]Окт 9'!$Q16</f>
        <v>468.8099444124395</v>
      </c>
      <c r="H16" s="26">
        <f>'[1]Окт 9'!$R16</f>
        <v>520.5832054185245</v>
      </c>
      <c r="I16" s="26">
        <f>'[2]Окт 9'!$S16</f>
        <v>1447.7693992894635</v>
      </c>
      <c r="J16" s="27">
        <f t="shared" si="2"/>
        <v>4348.783450879579</v>
      </c>
      <c r="K16" s="24"/>
      <c r="L16" s="24">
        <v>134.83</v>
      </c>
      <c r="M16" s="30">
        <v>1739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4">
        <f t="shared" si="5"/>
        <v>1873.83</v>
      </c>
      <c r="Y16" s="25">
        <f t="shared" si="3"/>
        <v>42101.83</v>
      </c>
      <c r="Z16" s="25">
        <f t="shared" si="4"/>
        <v>57637.79999999999</v>
      </c>
      <c r="AA16" s="25">
        <f>'[1]Окт 9'!$AE$16</f>
        <v>160017.3</v>
      </c>
    </row>
    <row r="17" spans="1:27" ht="18" customHeight="1">
      <c r="A17" s="24" t="s">
        <v>40</v>
      </c>
      <c r="B17" s="25">
        <f>'[1]Окт 9'!$L$17</f>
        <v>41509.43</v>
      </c>
      <c r="C17" s="26">
        <v>40228</v>
      </c>
      <c r="D17" s="27">
        <f t="shared" si="0"/>
        <v>24136.8</v>
      </c>
      <c r="E17" s="27">
        <f t="shared" si="1"/>
        <v>6758.304</v>
      </c>
      <c r="F17" s="26">
        <v>4113.42</v>
      </c>
      <c r="G17" s="26">
        <f>'[1]Окт 9'!$Q17</f>
        <v>413.99802614680516</v>
      </c>
      <c r="H17" s="26">
        <f>'[1]Окт 9'!$R17</f>
        <v>361.2026783708471</v>
      </c>
      <c r="I17" s="26">
        <f>'[2]Окт 9'!$S17</f>
        <v>1260.9117127181344</v>
      </c>
      <c r="J17" s="27">
        <f t="shared" si="2"/>
        <v>3183.363582764214</v>
      </c>
      <c r="K17" s="24"/>
      <c r="L17" s="24">
        <v>134.83</v>
      </c>
      <c r="M17" s="30">
        <v>1376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4">
        <f t="shared" si="5"/>
        <v>1510.83</v>
      </c>
      <c r="Y17" s="25">
        <f t="shared" si="3"/>
        <v>41738.83</v>
      </c>
      <c r="Z17" s="25">
        <f t="shared" si="4"/>
        <v>-229.39999999999964</v>
      </c>
      <c r="AA17" s="25">
        <f>'[1]Окт 9'!$AE$17</f>
        <v>164509.14</v>
      </c>
    </row>
    <row r="18" spans="1:27" ht="18" customHeight="1">
      <c r="A18" s="24" t="s">
        <v>41</v>
      </c>
      <c r="B18" s="25">
        <f>'[1]Окт 9'!$L$18</f>
        <v>40910.090000000004</v>
      </c>
      <c r="C18" s="26">
        <v>40228</v>
      </c>
      <c r="D18" s="27">
        <f t="shared" si="0"/>
        <v>24136.8</v>
      </c>
      <c r="E18" s="27">
        <f t="shared" si="1"/>
        <v>6758.304</v>
      </c>
      <c r="F18" s="26">
        <v>3680.63</v>
      </c>
      <c r="G18" s="26">
        <f>'[1]Окт 9'!$Q18</f>
        <v>292.9122165533899</v>
      </c>
      <c r="H18" s="26">
        <f>'[1]Окт 9'!$R18</f>
        <v>49.32432872279306</v>
      </c>
      <c r="I18" s="26">
        <f>'[2]Окт 9'!$S18</f>
        <v>1330.5637530240795</v>
      </c>
      <c r="J18" s="27">
        <f t="shared" si="2"/>
        <v>3979.465701699737</v>
      </c>
      <c r="K18" s="24"/>
      <c r="L18" s="24">
        <v>134.83</v>
      </c>
      <c r="M18" s="30">
        <v>1494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4">
        <f t="shared" si="5"/>
        <v>1628.83</v>
      </c>
      <c r="Y18" s="25">
        <f t="shared" si="3"/>
        <v>41856.83</v>
      </c>
      <c r="Z18" s="25">
        <f t="shared" si="4"/>
        <v>-946.7399999999961</v>
      </c>
      <c r="AA18" s="25">
        <f>'[1]Окт 9'!$AE$18</f>
        <v>169600.32</v>
      </c>
    </row>
    <row r="19" spans="1:27" ht="18" customHeight="1">
      <c r="A19" s="24" t="s">
        <v>42</v>
      </c>
      <c r="B19" s="25">
        <f>'[1]Окт 9'!$L$19</f>
        <v>37772.31</v>
      </c>
      <c r="C19" s="26">
        <v>40228</v>
      </c>
      <c r="D19" s="27">
        <f>C19*55/100</f>
        <v>22125.4</v>
      </c>
      <c r="E19" s="27">
        <f t="shared" si="1"/>
        <v>6195.112000000001</v>
      </c>
      <c r="F19" s="26">
        <v>4527.06</v>
      </c>
      <c r="G19" s="26">
        <f>'[1]Окт 9'!$Q19</f>
        <v>260.2232400151644</v>
      </c>
      <c r="H19" s="26">
        <f>'[1]Окт 9'!$R19</f>
        <v>2042.0870587275224</v>
      </c>
      <c r="I19" s="26">
        <f>'[2]Окт 9'!$S19</f>
        <v>1571.0993110563077</v>
      </c>
      <c r="J19" s="27">
        <f t="shared" si="2"/>
        <v>3507.0183902010103</v>
      </c>
      <c r="K19" s="30"/>
      <c r="L19" s="24">
        <v>134.83</v>
      </c>
      <c r="M19" s="30">
        <v>1494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4">
        <f t="shared" si="5"/>
        <v>1628.83</v>
      </c>
      <c r="Y19" s="25">
        <f t="shared" si="3"/>
        <v>41856.83</v>
      </c>
      <c r="Z19" s="25">
        <f t="shared" si="4"/>
        <v>-4084.5200000000023</v>
      </c>
      <c r="AA19" s="25">
        <f>'[1]Окт 9'!$AE$19</f>
        <v>177833.44</v>
      </c>
    </row>
    <row r="20" spans="1:27" ht="18" customHeight="1">
      <c r="A20" s="31" t="s">
        <v>43</v>
      </c>
      <c r="B20" s="32">
        <f>B8+B9+B10+B11+B12+B13+B14+B15+B16+B17+B18+B19</f>
        <v>633022.02</v>
      </c>
      <c r="C20" s="32">
        <f>C8+C9+C10+C11+C12+C13+C14+C15+C16+C17+C18+C19</f>
        <v>482736</v>
      </c>
      <c r="D20" s="33">
        <f>SUM(D8:D19)</f>
        <v>287429.06</v>
      </c>
      <c r="E20" s="33">
        <f t="shared" si="1"/>
        <v>80480.1368</v>
      </c>
      <c r="F20" s="33">
        <f>SUM(F8:F19)</f>
        <v>43969.649999999994</v>
      </c>
      <c r="G20" s="33">
        <f>SUM(G8:G19)</f>
        <v>4506.0978305859</v>
      </c>
      <c r="H20" s="33">
        <f>SUM(H8:H19)</f>
        <v>8824.335183688147</v>
      </c>
      <c r="I20" s="33">
        <f>SUM(I8:I19)</f>
        <v>16400.53733068413</v>
      </c>
      <c r="J20" s="33">
        <f>SUM(J8:J19)</f>
        <v>41126.18285504184</v>
      </c>
      <c r="K20" s="31">
        <f aca="true" t="shared" si="6" ref="K20:Q20">K8+K9+K10+K11+K12+K13+K14+K15+K16+K17+K18+K19</f>
        <v>0</v>
      </c>
      <c r="L20" s="32">
        <f t="shared" si="6"/>
        <v>1617.9599999999998</v>
      </c>
      <c r="M20" s="31">
        <f t="shared" si="6"/>
        <v>17712</v>
      </c>
      <c r="N20" s="31">
        <f t="shared" si="6"/>
        <v>0</v>
      </c>
      <c r="O20" s="31">
        <f t="shared" si="6"/>
        <v>252162</v>
      </c>
      <c r="P20" s="31">
        <f t="shared" si="6"/>
        <v>0</v>
      </c>
      <c r="Q20" s="31">
        <f t="shared" si="6"/>
        <v>0</v>
      </c>
      <c r="R20" s="31">
        <f>R8+R9+R10+R11+R12+R13+R14+R15+R16+R17+R18+R19</f>
        <v>0</v>
      </c>
      <c r="S20" s="31">
        <f>S8+S9+S10+S11+S12+S13+S14+S15+S16+S17+S18+S19</f>
        <v>3090</v>
      </c>
      <c r="T20" s="31">
        <f>SUM(T8:T19)</f>
        <v>9000</v>
      </c>
      <c r="U20" s="31">
        <f>SUM(U8:U19)</f>
        <v>5900</v>
      </c>
      <c r="V20" s="31">
        <f>V8+V9+V10+V11+V12+V13+V14+V15+V16+V17+V18+V19</f>
        <v>13793</v>
      </c>
      <c r="W20" s="31">
        <f>W8+W9+W10+W11+W12+W13+W14+W15+W16+W17+W18+W19</f>
        <v>499</v>
      </c>
      <c r="X20" s="24">
        <f>K20+L20+M20+N20+O20+P20+V20+W20+R20+S20+T20+U20</f>
        <v>303773.96</v>
      </c>
      <c r="Y20" s="27">
        <f>C20+X20</f>
        <v>786509.96</v>
      </c>
      <c r="Z20" s="27">
        <f>B20-C20-X20</f>
        <v>-153487.94</v>
      </c>
      <c r="AA20" s="25"/>
    </row>
    <row r="21" spans="4:10" ht="12.75">
      <c r="D21" s="34"/>
      <c r="E21" s="34"/>
      <c r="F21" s="34"/>
      <c r="G21" s="34"/>
      <c r="H21" s="34"/>
      <c r="I21" s="34"/>
      <c r="J21" s="34"/>
    </row>
    <row r="22" spans="1:12" ht="12.75">
      <c r="A22" s="2"/>
      <c r="B22" s="35"/>
      <c r="E22" s="36" t="s">
        <v>44</v>
      </c>
      <c r="F22" s="36"/>
      <c r="G22" s="36"/>
      <c r="H22" s="36"/>
      <c r="I22" s="36"/>
      <c r="J22" s="36"/>
      <c r="K22" s="36"/>
      <c r="L22" s="36"/>
    </row>
    <row r="23" spans="1:23" ht="12.75">
      <c r="A23" s="2"/>
      <c r="B23" s="35"/>
      <c r="E23" s="37" t="s">
        <v>45</v>
      </c>
      <c r="F23" s="37"/>
      <c r="G23" s="37"/>
      <c r="H23" s="37"/>
      <c r="I23" s="37"/>
      <c r="J23" s="37"/>
      <c r="K23" s="37"/>
      <c r="L23" s="37"/>
      <c r="N23" s="36"/>
      <c r="O23" s="36"/>
      <c r="P23" s="37"/>
      <c r="Q23" s="37"/>
      <c r="R23" s="37"/>
      <c r="S23" s="37"/>
      <c r="T23" s="37"/>
      <c r="U23" s="37"/>
      <c r="V23" s="37"/>
      <c r="W23" s="37"/>
    </row>
    <row r="24" spans="1:23" ht="12.75">
      <c r="A24" s="38"/>
      <c r="B24" s="39"/>
      <c r="E24" s="37" t="s">
        <v>46</v>
      </c>
      <c r="F24" s="37"/>
      <c r="G24" s="37"/>
      <c r="H24" s="37"/>
      <c r="I24" s="37"/>
      <c r="J24" s="37"/>
      <c r="K24" s="37"/>
      <c r="L24" s="37"/>
      <c r="P24" s="37"/>
      <c r="Q24" s="37"/>
      <c r="R24" s="37"/>
      <c r="S24" s="37"/>
      <c r="T24" s="37"/>
      <c r="U24" s="37"/>
      <c r="V24" s="37"/>
      <c r="W24" s="37"/>
    </row>
    <row r="25" spans="1:23" ht="12.75">
      <c r="A25" s="38" t="s">
        <v>47</v>
      </c>
      <c r="C25" s="39">
        <f>B20</f>
        <v>633022.02</v>
      </c>
      <c r="L25" s="2"/>
      <c r="P25" s="40"/>
      <c r="Q25" s="40"/>
      <c r="R25" s="40"/>
      <c r="S25" s="40"/>
      <c r="T25" s="40"/>
      <c r="U25" s="40"/>
      <c r="V25" s="40"/>
      <c r="W25" s="40"/>
    </row>
    <row r="26" spans="1:13" ht="15">
      <c r="A26" s="38" t="s">
        <v>48</v>
      </c>
      <c r="C26" s="39">
        <f>C20+X20</f>
        <v>786509.96</v>
      </c>
      <c r="D26" s="41"/>
      <c r="E26" s="42" t="s">
        <v>49</v>
      </c>
      <c r="F26" s="42"/>
      <c r="G26" s="42"/>
      <c r="H26" s="42"/>
      <c r="I26" s="42"/>
      <c r="J26" s="42"/>
      <c r="K26" s="42"/>
      <c r="L26" s="42"/>
      <c r="M26" s="42">
        <v>11</v>
      </c>
    </row>
    <row r="27" spans="2:13" ht="15">
      <c r="B27" s="2"/>
      <c r="E27" s="43" t="s">
        <v>50</v>
      </c>
      <c r="F27" s="44"/>
      <c r="G27" s="44"/>
      <c r="H27" s="44"/>
      <c r="I27" s="44"/>
      <c r="J27" s="44"/>
      <c r="K27" s="44"/>
      <c r="L27" s="44"/>
      <c r="M27" s="45"/>
    </row>
    <row r="28" spans="1:13" ht="15">
      <c r="A28" s="46"/>
      <c r="E28" s="47" t="s">
        <v>51</v>
      </c>
      <c r="F28" s="48"/>
      <c r="G28" s="48"/>
      <c r="H28" s="48"/>
      <c r="I28" s="48"/>
      <c r="J28" s="48"/>
      <c r="K28" s="48"/>
      <c r="L28" s="49"/>
      <c r="M28" s="42">
        <v>1</v>
      </c>
    </row>
    <row r="29" spans="1:17" ht="15.75">
      <c r="A29" s="50"/>
      <c r="C29" s="51">
        <v>8.72</v>
      </c>
      <c r="D29" s="51"/>
      <c r="E29" s="47" t="s">
        <v>52</v>
      </c>
      <c r="F29" s="48"/>
      <c r="G29" s="48"/>
      <c r="H29" s="48"/>
      <c r="I29" s="48"/>
      <c r="J29" s="48"/>
      <c r="K29" s="48"/>
      <c r="L29" s="49"/>
      <c r="M29" s="42">
        <v>2</v>
      </c>
      <c r="N29" s="52"/>
      <c r="O29" s="53"/>
      <c r="P29" s="54"/>
      <c r="Q29" s="54"/>
    </row>
    <row r="30" spans="1:17" ht="15.75">
      <c r="A30" s="50"/>
      <c r="C30" s="55">
        <v>3.36</v>
      </c>
      <c r="D30" s="55"/>
      <c r="E30" s="42" t="s">
        <v>53</v>
      </c>
      <c r="F30" s="42"/>
      <c r="G30" s="42"/>
      <c r="H30" s="42"/>
      <c r="I30" s="42"/>
      <c r="J30" s="42"/>
      <c r="K30" s="42"/>
      <c r="L30" s="42"/>
      <c r="M30" s="42">
        <v>3</v>
      </c>
      <c r="N30" s="52"/>
      <c r="O30" s="53"/>
      <c r="P30" s="54"/>
      <c r="Q30" s="54"/>
    </row>
    <row r="31" spans="1:21" ht="15.75">
      <c r="A31" s="56"/>
      <c r="B31" s="57"/>
      <c r="C31" s="51">
        <f>SUM(C29:C30)</f>
        <v>12.08</v>
      </c>
      <c r="D31" s="51"/>
      <c r="E31" s="58" t="s">
        <v>54</v>
      </c>
      <c r="F31" s="58"/>
      <c r="G31" s="58"/>
      <c r="H31" s="58"/>
      <c r="I31" s="58"/>
      <c r="J31" s="58"/>
      <c r="K31" s="58"/>
      <c r="L31" s="58"/>
      <c r="M31" s="42">
        <v>5</v>
      </c>
      <c r="O31" s="59"/>
      <c r="P31" s="51"/>
      <c r="Q31" s="51"/>
      <c r="S31" s="60"/>
      <c r="T31" s="60"/>
      <c r="U31" s="60"/>
    </row>
    <row r="32" spans="3:17" ht="15.75">
      <c r="C32" s="55" t="s">
        <v>55</v>
      </c>
      <c r="D32" s="55"/>
      <c r="E32" s="55"/>
      <c r="F32" s="55"/>
      <c r="G32" s="55"/>
      <c r="H32" s="55"/>
      <c r="I32" s="55"/>
      <c r="J32" s="55"/>
      <c r="L32" s="53"/>
      <c r="M32" s="61"/>
      <c r="N32" s="61"/>
      <c r="O32" s="53"/>
      <c r="P32" s="54"/>
      <c r="Q32" s="54"/>
    </row>
    <row r="33" spans="3:14" ht="12.75">
      <c r="C33" s="54"/>
      <c r="D33" s="54"/>
      <c r="E33" s="54"/>
      <c r="F33" s="54"/>
      <c r="G33" s="54"/>
      <c r="H33" s="54"/>
      <c r="I33" s="54"/>
      <c r="J33" s="54"/>
      <c r="K33" s="54"/>
      <c r="M33" s="54"/>
      <c r="N33" s="54"/>
    </row>
  </sheetData>
  <sheetProtection/>
  <mergeCells count="21">
    <mergeCell ref="E27:M27"/>
    <mergeCell ref="E28:L28"/>
    <mergeCell ref="E29:L29"/>
    <mergeCell ref="E31:L31"/>
    <mergeCell ref="M32:N32"/>
    <mergeCell ref="E22:L22"/>
    <mergeCell ref="E23:L23"/>
    <mergeCell ref="N23:O23"/>
    <mergeCell ref="P23:W23"/>
    <mergeCell ref="E24:L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2022-04-15T07:04:13Z</dcterms:created>
  <dcterms:modified xsi:type="dcterms:W3CDTF">2022-04-15T07:04:28Z</dcterms:modified>
  <cp:category/>
  <cp:version/>
  <cp:contentType/>
  <cp:contentStatus/>
</cp:coreProperties>
</file>