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,7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<sst xmlns="http://schemas.openxmlformats.org/spreadsheetml/2006/main" count="56" uniqueCount="56">
  <si>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</si>
  <si>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Октябрьская,      дом     7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</si>
  <si>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</si>
  <si>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</si>
  <si>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</si>
  <si>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</si>
  <si>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</si>
  <si>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</si>
  <si>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</si>
  <si>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</si>
  <si>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</si>
  <si>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</si>
  <si>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</si>
  <si>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</si>
  <si>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</si>
  <si>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</si>
  <si>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</si>
  <si>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</si>
  <si>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</si>
  <si>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</si>
  <si>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</si>
  <si>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</si>
  <si>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</si>
  <si>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</si>
  <si>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</si>
  <si>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</si>
  <si>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</si>
  <si>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</si>
  <si>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</si>
  <si>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</si>
  <si>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</si>
  <si>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</si>
  <si>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</si>
  <si>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</si>
  <si>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</si>
  <si>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</si>
  <si>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</si>
  <si>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</si>
  <si>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</si>
  <si>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</si>
  <si>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</si>
  <si>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</si>
  <si>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</si>
  <si>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</si>
  <si>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</si>
  <si>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1,79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</si>
  <si>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</si>
  <si>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</si>
  <si>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</si>
  <si>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</si>
  <si>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</si>
  <si>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</si>
  <si>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>с 01.10.21г.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</si>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</sst>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left"/>
    </xf>
    <xf numFmtId="0" fontId="24" fillId="34" borderId="14" xfId="0" applyFont="1" applyFill="1" applyBorder="1" applyAlignment="1">
      <alignment horizontal="left"/>
    </xf>
    <xf numFmtId="0" fontId="24" fillId="34" borderId="15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3" fillId="0" borderId="0" xfId="0" applyFont="1" applyAlignment="1">
      <alignment horizontal="left"/>
    </xf>
    <xf numFmtId="0" fontId="24" fillId="34" borderId="1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31">
        <row r="8">
          <cell r="L8">
            <v>49361.119999999995</v>
          </cell>
          <cell r="Q8">
            <v>507.049075280912</v>
          </cell>
          <cell r="R8">
            <v>340.32790177712286</v>
          </cell>
          <cell r="AE8">
            <v>306208.84</v>
          </cell>
        </row>
        <row r="9">
          <cell r="L9">
            <v>56002.61</v>
          </cell>
          <cell r="Q9">
            <v>325.22593808796114</v>
          </cell>
          <cell r="AE9">
            <v>310067.8</v>
          </cell>
        </row>
        <row r="10">
          <cell r="L10">
            <v>64831.95</v>
          </cell>
          <cell r="Q10">
            <v>578.8848323227664</v>
          </cell>
          <cell r="AE10">
            <v>305097.42</v>
          </cell>
        </row>
        <row r="11">
          <cell r="L11">
            <v>60170.81</v>
          </cell>
          <cell r="Q11">
            <v>506.5296572775274</v>
          </cell>
          <cell r="R11">
            <v>1988.6443396426992</v>
          </cell>
          <cell r="AE11">
            <v>304788.18</v>
          </cell>
        </row>
        <row r="12">
          <cell r="L12">
            <v>53696.25</v>
          </cell>
          <cell r="Q12">
            <v>675.8938244967032</v>
          </cell>
          <cell r="R12">
            <v>3694.6223591859707</v>
          </cell>
          <cell r="AE12">
            <v>310953.5</v>
          </cell>
        </row>
        <row r="13">
          <cell r="L13">
            <v>60191.649999999994</v>
          </cell>
          <cell r="Q13">
            <v>639.3643674700915</v>
          </cell>
          <cell r="R13">
            <v>364.89909224858616</v>
          </cell>
          <cell r="AE13">
            <v>310623.42</v>
          </cell>
        </row>
        <row r="14">
          <cell r="L14">
            <v>82397.92000000001</v>
          </cell>
          <cell r="Q14">
            <v>560.258877013089</v>
          </cell>
          <cell r="R14">
            <v>890.3963699323466</v>
          </cell>
          <cell r="AE14">
            <v>288402.89</v>
          </cell>
        </row>
        <row r="15">
          <cell r="L15">
            <v>52531.15</v>
          </cell>
          <cell r="Q15">
            <v>409.13401472037765</v>
          </cell>
          <cell r="R15">
            <v>2409.3145276651962</v>
          </cell>
          <cell r="AE15">
            <v>296059.8</v>
          </cell>
        </row>
        <row r="16">
          <cell r="L16">
            <v>64433.46</v>
          </cell>
          <cell r="Q16">
            <v>641.6938036144343</v>
          </cell>
          <cell r="R16">
            <v>1708.5595801972145</v>
          </cell>
          <cell r="AE16">
            <v>291814.4</v>
          </cell>
        </row>
        <row r="17">
          <cell r="L17">
            <v>55550.4</v>
          </cell>
          <cell r="Q17">
            <v>566.668798845476</v>
          </cell>
          <cell r="R17">
            <v>4192.404018775673</v>
          </cell>
          <cell r="AE17">
            <v>299068.92</v>
          </cell>
        </row>
        <row r="18">
          <cell r="L18">
            <v>58406.04</v>
          </cell>
          <cell r="Q18">
            <v>400.9299644888085</v>
          </cell>
          <cell r="R18">
            <v>67.51374727881718</v>
          </cell>
          <cell r="AE18">
            <v>303467.8</v>
          </cell>
        </row>
        <row r="19">
          <cell r="L19">
            <v>53309.97</v>
          </cell>
          <cell r="Q19">
            <v>356.18621717481625</v>
          </cell>
          <cell r="R19">
            <v>2795.15105778952</v>
          </cell>
          <cell r="AE19">
            <v>312962.75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30">
        <row r="8">
          <cell r="S8">
            <v>1824.4191904824067</v>
          </cell>
        </row>
        <row r="9">
          <cell r="S9">
            <v>1831.9901227805503</v>
          </cell>
        </row>
        <row r="10">
          <cell r="S10">
            <v>1923.7472521728635</v>
          </cell>
        </row>
        <row r="11">
          <cell r="S11">
            <v>1692.6328501416774</v>
          </cell>
        </row>
        <row r="12">
          <cell r="S12">
            <v>1814.5050509303808</v>
          </cell>
        </row>
        <row r="13">
          <cell r="S13">
            <v>1926.211348036254</v>
          </cell>
        </row>
        <row r="14">
          <cell r="S14">
            <v>1911.6941268444439</v>
          </cell>
        </row>
        <row r="15">
          <cell r="S15">
            <v>1844.1115240179315</v>
          </cell>
        </row>
        <row r="16">
          <cell r="S16">
            <v>1981.6658406233023</v>
          </cell>
        </row>
        <row r="17">
          <cell r="S17">
            <v>1725.900319734389</v>
          </cell>
        </row>
        <row r="18">
          <cell r="S18">
            <v>1821.238064178877</v>
          </cell>
        </row>
        <row r="19">
          <cell r="S19">
            <v>2150.4763386179325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3">
      <pane xSplit="1" topLeftCell="B1" activePane="topRight" state="frozen"/>
      <selection pane="topLeft" activeCell="A1" sqref="A1"/>
      <selection pane="topRight" activeCell="T22" sqref="T22"/>
    </sheetView>
  </sheetViews>
  <sheetFormatPr defaultColWidth="9.140625" defaultRowHeight="12.75"/>
  <cols>
    <col min="1" max="1" width="18.140625" style="0" customWidth="1"/>
    <col min="2" max="2" width="10.57421875" style="0" customWidth="1"/>
    <col min="3" max="3" width="11.7109375" style="0" customWidth="1"/>
    <col min="4" max="4" width="7.57421875" style="0" customWidth="1"/>
    <col min="5" max="5" width="6.7109375" style="0" customWidth="1"/>
    <col min="6" max="6" width="8.57421875" style="0" customWidth="1"/>
    <col min="7" max="7" width="7.57421875" style="0" customWidth="1"/>
    <col min="8" max="8" width="8.00390625" style="0" customWidth="1"/>
    <col min="9" max="9" width="8.140625" style="0" customWidth="1"/>
    <col min="10" max="10" width="7.7109375" style="0" customWidth="1"/>
    <col min="11" max="11" width="6.28125" style="0" customWidth="1"/>
    <col min="12" max="12" width="4.8515625" style="0" customWidth="1"/>
    <col min="13" max="13" width="6.00390625" style="0" customWidth="1"/>
    <col min="14" max="14" width="6.421875" style="0" customWidth="1"/>
    <col min="15" max="15" width="4.140625" style="0" customWidth="1"/>
    <col min="16" max="16" width="4.7109375" style="0" customWidth="1"/>
    <col min="17" max="17" width="6.421875" style="0" customWidth="1"/>
    <col min="18" max="18" width="6.28125" style="0" customWidth="1"/>
    <col min="19" max="19" width="5.421875" style="0" customWidth="1"/>
    <col min="20" max="23" width="5.8515625" style="0" customWidth="1"/>
    <col min="25" max="25" width="9.7109375" style="0" customWidth="1"/>
    <col min="26" max="26" width="8.8515625" style="0" customWidth="1"/>
    <col min="27" max="27" width="9.28125" style="0" customWidth="1"/>
  </cols>
  <sheetData>
    <row r="1" spans="1:12" ht="15">
      <c r="A1" s="1" t="s">
        <v>0</v>
      </c>
      <c r="L1" s="2"/>
    </row>
    <row r="2" spans="1:17" ht="14.25">
      <c r="A2" s="2"/>
      <c r="B2">
        <v>4517.33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27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89.25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22"/>
      <c r="Y7" s="22"/>
      <c r="Z7" s="11"/>
      <c r="AA7" s="23"/>
    </row>
    <row r="8" spans="1:27" ht="22.5" customHeight="1">
      <c r="A8" s="24" t="s">
        <v>31</v>
      </c>
      <c r="B8" s="25">
        <f>'[1]Окт 7'!$L$8</f>
        <v>49361.119999999995</v>
      </c>
      <c r="C8" s="25">
        <f>8.3*B2+(1.72+0.05)*B2</f>
        <v>45489.5131</v>
      </c>
      <c r="D8" s="26">
        <f>C8*60/100</f>
        <v>27293.70786</v>
      </c>
      <c r="E8" s="26">
        <f>D8*28/100</f>
        <v>7642.2382007999995</v>
      </c>
      <c r="F8" s="25">
        <v>3970.72</v>
      </c>
      <c r="G8" s="25">
        <f>'[1]Окт 7'!$Q8</f>
        <v>507.049075280912</v>
      </c>
      <c r="H8" s="25">
        <f>'[1]Окт 7'!$R8</f>
        <v>340.32790177712286</v>
      </c>
      <c r="I8" s="25">
        <f>'[2]Окт 7'!$S8</f>
        <v>1824.4191904824067</v>
      </c>
      <c r="J8" s="26">
        <f>C8-(D8+E8+F8+G8+H8+I8)</f>
        <v>3911.0508716595577</v>
      </c>
      <c r="K8" s="24"/>
      <c r="L8" s="24">
        <v>134.83</v>
      </c>
      <c r="M8" s="27">
        <v>1150</v>
      </c>
      <c r="N8" s="28"/>
      <c r="O8" s="29"/>
      <c r="P8" s="29"/>
      <c r="Q8" s="29"/>
      <c r="R8" s="29"/>
      <c r="S8" s="29"/>
      <c r="T8" s="29"/>
      <c r="U8" s="29"/>
      <c r="V8" s="29"/>
      <c r="W8" s="29"/>
      <c r="X8" s="24">
        <f>SUM(K8:W8)</f>
        <v>1284.83</v>
      </c>
      <c r="Y8" s="25">
        <f>C8+X8</f>
        <v>46774.3431</v>
      </c>
      <c r="Z8" s="25">
        <f>B8-C8-X8</f>
        <v>2586.776899999999</v>
      </c>
      <c r="AA8" s="25">
        <f>'[1]Окт 7'!$AE$8</f>
        <v>306208.84</v>
      </c>
    </row>
    <row r="9" spans="1:27" ht="22.5" customHeight="1">
      <c r="A9" s="24" t="s">
        <v>32</v>
      </c>
      <c r="B9" s="25">
        <f>'[1]Окт 7'!$L$9</f>
        <v>56002.61</v>
      </c>
      <c r="C9" s="25">
        <f>8.3*B2+(1.72+0.05)*B2</f>
        <v>45489.5131</v>
      </c>
      <c r="D9" s="26">
        <f aca="true" t="shared" si="0" ref="D9:D19">C9*60/100</f>
        <v>27293.70786</v>
      </c>
      <c r="E9" s="26">
        <f aca="true" t="shared" si="1" ref="E9:E20">D9*28/100</f>
        <v>7642.2382007999995</v>
      </c>
      <c r="F9" s="25">
        <v>5608.32</v>
      </c>
      <c r="G9" s="25">
        <f>'[1]Окт 7'!$Q9</f>
        <v>325.22593808796114</v>
      </c>
      <c r="H9" s="25">
        <v>2605.52</v>
      </c>
      <c r="I9" s="25">
        <f>'[2]Окт 7'!$S9</f>
        <v>1831.9901227805503</v>
      </c>
      <c r="J9" s="26">
        <f aca="true" t="shared" si="2" ref="J9:J19">C9-(D9+E9+F9+G9+H9+I9)</f>
        <v>182.51097833148378</v>
      </c>
      <c r="K9" s="24"/>
      <c r="L9" s="24">
        <v>134.83</v>
      </c>
      <c r="M9" s="27">
        <v>1150</v>
      </c>
      <c r="N9" s="29"/>
      <c r="O9" s="29"/>
      <c r="P9" s="29"/>
      <c r="Q9" s="29"/>
      <c r="R9" s="29"/>
      <c r="S9" s="29"/>
      <c r="T9" s="29">
        <v>9000</v>
      </c>
      <c r="U9" s="29"/>
      <c r="V9" s="29"/>
      <c r="W9" s="29">
        <f>499</f>
        <v>499</v>
      </c>
      <c r="X9" s="24">
        <f>K9+L9+M9+N9+O9+P9+V9+W9+R9+S9+T9+U9</f>
        <v>10783.83</v>
      </c>
      <c r="Y9" s="25">
        <f aca="true" t="shared" si="3" ref="Y9:Y19">C9+X9</f>
        <v>56273.3431</v>
      </c>
      <c r="Z9" s="25">
        <f aca="true" t="shared" si="4" ref="Z9:Z19">B9-C9-X9</f>
        <v>-270.73309999999583</v>
      </c>
      <c r="AA9" s="25">
        <f>'[1]Окт 7'!$AE$9</f>
        <v>310067.8</v>
      </c>
    </row>
    <row r="10" spans="1:27" ht="22.5" customHeight="1">
      <c r="A10" s="24" t="s">
        <v>33</v>
      </c>
      <c r="B10" s="25">
        <f>'[1]Окт 7'!$L$10</f>
        <v>64831.95</v>
      </c>
      <c r="C10" s="25">
        <f>8.3*B2+(1.72+0.05)*B2</f>
        <v>45489.5131</v>
      </c>
      <c r="D10" s="26">
        <f t="shared" si="0"/>
        <v>27293.70786</v>
      </c>
      <c r="E10" s="26">
        <f t="shared" si="1"/>
        <v>7642.2382007999995</v>
      </c>
      <c r="F10" s="25">
        <v>3738.88</v>
      </c>
      <c r="G10" s="25">
        <f>'[1]Окт 7'!$Q10</f>
        <v>578.8848323227664</v>
      </c>
      <c r="H10" s="25">
        <v>3838.79</v>
      </c>
      <c r="I10" s="25">
        <f>'[2]Окт 7'!$S10</f>
        <v>1923.7472521728635</v>
      </c>
      <c r="J10" s="26">
        <f t="shared" si="2"/>
        <v>473.2649547043693</v>
      </c>
      <c r="K10" s="24"/>
      <c r="L10" s="24">
        <v>134.83</v>
      </c>
      <c r="M10" s="29">
        <f>6897+1150</f>
        <v>8047</v>
      </c>
      <c r="N10" s="29"/>
      <c r="O10" s="29"/>
      <c r="P10" s="29"/>
      <c r="Q10" s="29">
        <v>61000</v>
      </c>
      <c r="R10" s="29"/>
      <c r="S10" s="29"/>
      <c r="T10" s="29"/>
      <c r="U10" s="29"/>
      <c r="V10" s="29"/>
      <c r="W10" s="29"/>
      <c r="X10" s="24">
        <f>K10+L10+M10+N10+O10+P10+V10+W10+R10+S10+Q10</f>
        <v>69181.83</v>
      </c>
      <c r="Y10" s="25">
        <f t="shared" si="3"/>
        <v>114671.3431</v>
      </c>
      <c r="Z10" s="25">
        <f t="shared" si="4"/>
        <v>-49839.3931</v>
      </c>
      <c r="AA10" s="25">
        <f>'[1]Окт 7'!$AE$10</f>
        <v>305097.42</v>
      </c>
    </row>
    <row r="11" spans="1:27" ht="22.5" customHeight="1">
      <c r="A11" s="24" t="s">
        <v>34</v>
      </c>
      <c r="B11" s="25">
        <f>'[1]Окт 7'!$L$11</f>
        <v>60170.81</v>
      </c>
      <c r="C11" s="25">
        <f>8.3*B2+(1.72+0.05)*B2</f>
        <v>45489.5131</v>
      </c>
      <c r="D11" s="26">
        <f t="shared" si="0"/>
        <v>27293.70786</v>
      </c>
      <c r="E11" s="26">
        <f t="shared" si="1"/>
        <v>7642.2382007999995</v>
      </c>
      <c r="F11" s="25">
        <v>1225.76</v>
      </c>
      <c r="G11" s="25">
        <f>'[1]Окт 7'!$Q11</f>
        <v>506.5296572775274</v>
      </c>
      <c r="H11" s="25">
        <f>'[1]Окт 7'!$R11</f>
        <v>1988.6443396426992</v>
      </c>
      <c r="I11" s="25">
        <f>'[2]Окт 7'!$S11</f>
        <v>1692.6328501416774</v>
      </c>
      <c r="J11" s="26">
        <f t="shared" si="2"/>
        <v>5140.00019213809</v>
      </c>
      <c r="K11" s="24"/>
      <c r="L11" s="24">
        <v>134.83</v>
      </c>
      <c r="M11" s="29">
        <v>1264</v>
      </c>
      <c r="N11" s="29"/>
      <c r="O11" s="29"/>
      <c r="P11" s="29"/>
      <c r="Q11" s="29"/>
      <c r="R11" s="29"/>
      <c r="S11" s="29"/>
      <c r="T11" s="29"/>
      <c r="U11" s="29"/>
      <c r="V11" s="29">
        <v>10536</v>
      </c>
      <c r="W11" s="29"/>
      <c r="X11" s="24">
        <f aca="true" t="shared" si="5" ref="X11:X19">K11+L11+M11+N11+O11+P11+V11+W11+R11+S11</f>
        <v>11934.83</v>
      </c>
      <c r="Y11" s="25">
        <f t="shared" si="3"/>
        <v>57424.3431</v>
      </c>
      <c r="Z11" s="25">
        <f t="shared" si="4"/>
        <v>2746.4669000000013</v>
      </c>
      <c r="AA11" s="25">
        <f>'[1]Окт 7'!$AE$11</f>
        <v>304788.18</v>
      </c>
    </row>
    <row r="12" spans="1:27" ht="22.5" customHeight="1">
      <c r="A12" s="24" t="s">
        <v>35</v>
      </c>
      <c r="B12" s="25">
        <f>'[1]Окт 7'!$L$12</f>
        <v>53696.25</v>
      </c>
      <c r="C12" s="25">
        <f>8.3*B2+(1.72+0.05)*B2</f>
        <v>45489.5131</v>
      </c>
      <c r="D12" s="26">
        <f t="shared" si="0"/>
        <v>27293.70786</v>
      </c>
      <c r="E12" s="26">
        <f t="shared" si="1"/>
        <v>7642.2382007999995</v>
      </c>
      <c r="F12" s="25">
        <v>4360.8</v>
      </c>
      <c r="G12" s="25">
        <f>'[1]Окт 7'!$Q12</f>
        <v>675.8938244967032</v>
      </c>
      <c r="H12" s="25">
        <f>'[1]Окт 7'!$R12</f>
        <v>3694.6223591859707</v>
      </c>
      <c r="I12" s="25">
        <f>'[2]Окт 7'!$S12</f>
        <v>1814.5050509303808</v>
      </c>
      <c r="J12" s="26">
        <f t="shared" si="2"/>
        <v>7.745804586927989</v>
      </c>
      <c r="K12" s="24"/>
      <c r="L12" s="24">
        <v>134.83</v>
      </c>
      <c r="M12" s="29">
        <v>1266</v>
      </c>
      <c r="N12" s="29">
        <v>16800</v>
      </c>
      <c r="O12" s="29"/>
      <c r="P12" s="29"/>
      <c r="Q12" s="29"/>
      <c r="R12" s="29">
        <f>14368+2500+10000+15000</f>
        <v>41868</v>
      </c>
      <c r="S12" s="29">
        <v>3090</v>
      </c>
      <c r="T12" s="29"/>
      <c r="U12" s="29">
        <v>2950</v>
      </c>
      <c r="V12" s="29"/>
      <c r="W12" s="29"/>
      <c r="X12" s="24">
        <f>K12+L12+M12+N12+O12+P12+V12+W12+R12+S12+T12+U12</f>
        <v>66108.83</v>
      </c>
      <c r="Y12" s="25">
        <f t="shared" si="3"/>
        <v>111598.3431</v>
      </c>
      <c r="Z12" s="25">
        <f t="shared" si="4"/>
        <v>-57902.0931</v>
      </c>
      <c r="AA12" s="25">
        <f>'[1]Окт 7'!$AE$12</f>
        <v>310953.5</v>
      </c>
    </row>
    <row r="13" spans="1:27" ht="22.5" customHeight="1">
      <c r="A13" s="24" t="s">
        <v>36</v>
      </c>
      <c r="B13" s="25">
        <f>'[1]Окт 7'!$L$13</f>
        <v>60191.649999999994</v>
      </c>
      <c r="C13" s="25">
        <f>8.3*B2+(1.72+0.05)*B2</f>
        <v>45489.5131</v>
      </c>
      <c r="D13" s="26">
        <f t="shared" si="0"/>
        <v>27293.70786</v>
      </c>
      <c r="E13" s="26">
        <f t="shared" si="1"/>
        <v>7642.2382007999995</v>
      </c>
      <c r="F13" s="25">
        <v>4312.96</v>
      </c>
      <c r="G13" s="25">
        <f>'[1]Окт 7'!$Q13</f>
        <v>639.3643674700915</v>
      </c>
      <c r="H13" s="25">
        <f>'[1]Окт 7'!$R13</f>
        <v>364.89909224858616</v>
      </c>
      <c r="I13" s="25">
        <f>'[2]Окт 7'!$S13</f>
        <v>1926.211348036254</v>
      </c>
      <c r="J13" s="26">
        <f t="shared" si="2"/>
        <v>3310.1322314450663</v>
      </c>
      <c r="K13" s="24"/>
      <c r="L13" s="24">
        <v>134.83</v>
      </c>
      <c r="M13" s="29">
        <v>1725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4">
        <f t="shared" si="5"/>
        <v>1859.83</v>
      </c>
      <c r="Y13" s="25">
        <f t="shared" si="3"/>
        <v>47349.3431</v>
      </c>
      <c r="Z13" s="25">
        <f t="shared" si="4"/>
        <v>12842.306899999998</v>
      </c>
      <c r="AA13" s="25">
        <f>'[1]Окт 7'!$AE$13</f>
        <v>310623.42</v>
      </c>
    </row>
    <row r="14" spans="1:27" ht="22.5" customHeight="1">
      <c r="A14" s="24" t="s">
        <v>37</v>
      </c>
      <c r="B14" s="25">
        <f>'[1]Окт 7'!$L$14</f>
        <v>82397.92000000001</v>
      </c>
      <c r="C14" s="25">
        <f>8.3*B2+(1.79+0.05)*B2</f>
        <v>45805.726200000005</v>
      </c>
      <c r="D14" s="26">
        <f t="shared" si="0"/>
        <v>27483.43572</v>
      </c>
      <c r="E14" s="26">
        <f t="shared" si="1"/>
        <v>7695.3620016</v>
      </c>
      <c r="F14" s="25">
        <v>1547.32</v>
      </c>
      <c r="G14" s="25">
        <f>'[1]Окт 7'!$Q14</f>
        <v>560.258877013089</v>
      </c>
      <c r="H14" s="25">
        <f>'[1]Окт 7'!$R14</f>
        <v>890.3963699323466</v>
      </c>
      <c r="I14" s="25">
        <f>'[2]Окт 7'!$S14</f>
        <v>1911.6941268444439</v>
      </c>
      <c r="J14" s="26">
        <f t="shared" si="2"/>
        <v>5717.25910461013</v>
      </c>
      <c r="K14" s="24"/>
      <c r="L14" s="24">
        <v>134.83</v>
      </c>
      <c r="M14" s="29">
        <v>1954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4">
        <f t="shared" si="5"/>
        <v>2088.83</v>
      </c>
      <c r="Y14" s="25">
        <f t="shared" si="3"/>
        <v>47894.556200000006</v>
      </c>
      <c r="Z14" s="25">
        <f t="shared" si="4"/>
        <v>34503.36380000001</v>
      </c>
      <c r="AA14" s="25">
        <f>'[1]Окт 7'!$AE$14</f>
        <v>288402.89</v>
      </c>
    </row>
    <row r="15" spans="1:27" ht="22.5" customHeight="1">
      <c r="A15" s="24" t="s">
        <v>38</v>
      </c>
      <c r="B15" s="25">
        <f>'[1]Окт 7'!$L$15</f>
        <v>52531.15</v>
      </c>
      <c r="C15" s="25">
        <f>8.3*B2+(1.79+0.05)*B2</f>
        <v>45805.726200000005</v>
      </c>
      <c r="D15" s="26">
        <f t="shared" si="0"/>
        <v>27483.43572</v>
      </c>
      <c r="E15" s="26">
        <f t="shared" si="1"/>
        <v>7695.3620016</v>
      </c>
      <c r="F15" s="25">
        <v>2052.88</v>
      </c>
      <c r="G15" s="25">
        <f>'[1]Окт 7'!$Q15</f>
        <v>409.13401472037765</v>
      </c>
      <c r="H15" s="25">
        <f>'[1]Окт 7'!$R15</f>
        <v>2409.3145276651962</v>
      </c>
      <c r="I15" s="25">
        <f>'[2]Окт 7'!$S15</f>
        <v>1844.1115240179315</v>
      </c>
      <c r="J15" s="26">
        <f t="shared" si="2"/>
        <v>3911.488411996499</v>
      </c>
      <c r="K15" s="24"/>
      <c r="L15" s="24">
        <v>134.83</v>
      </c>
      <c r="M15" s="29">
        <v>1954</v>
      </c>
      <c r="N15" s="29"/>
      <c r="O15" s="29"/>
      <c r="P15" s="29"/>
      <c r="Q15" s="29"/>
      <c r="R15" s="29"/>
      <c r="S15" s="29"/>
      <c r="T15" s="29"/>
      <c r="U15" s="29">
        <v>2950</v>
      </c>
      <c r="V15" s="29"/>
      <c r="W15" s="29"/>
      <c r="X15" s="24">
        <f>K15+L15+M15+N15+O15+P15+V15+W15+R15+S15+T15+U15</f>
        <v>5038.83</v>
      </c>
      <c r="Y15" s="25">
        <f t="shared" si="3"/>
        <v>50844.556200000006</v>
      </c>
      <c r="Z15" s="25">
        <f t="shared" si="4"/>
        <v>1686.593799999997</v>
      </c>
      <c r="AA15" s="25">
        <f>'[1]Окт 7'!$AE$15</f>
        <v>296059.8</v>
      </c>
    </row>
    <row r="16" spans="1:27" ht="22.5" customHeight="1">
      <c r="A16" s="24" t="s">
        <v>39</v>
      </c>
      <c r="B16" s="25">
        <f>'[1]Окт 7'!$L$16</f>
        <v>64433.46</v>
      </c>
      <c r="C16" s="25">
        <f>8.3*B2+(1.79+0.05)*B2</f>
        <v>45805.726200000005</v>
      </c>
      <c r="D16" s="26">
        <f t="shared" si="0"/>
        <v>27483.43572</v>
      </c>
      <c r="E16" s="26">
        <f t="shared" si="1"/>
        <v>7695.3620016</v>
      </c>
      <c r="F16" s="25">
        <v>3508.28</v>
      </c>
      <c r="G16" s="25">
        <f>'[1]Окт 7'!$Q16</f>
        <v>641.6938036144343</v>
      </c>
      <c r="H16" s="25">
        <f>'[1]Окт 7'!$R16</f>
        <v>1708.5595801972145</v>
      </c>
      <c r="I16" s="25">
        <f>'[2]Окт 7'!$S16</f>
        <v>1981.6658406233023</v>
      </c>
      <c r="J16" s="26">
        <f t="shared" si="2"/>
        <v>2786.7292539650516</v>
      </c>
      <c r="K16" s="24"/>
      <c r="L16" s="24">
        <v>134.83</v>
      </c>
      <c r="M16" s="29">
        <v>2239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4">
        <f t="shared" si="5"/>
        <v>2373.83</v>
      </c>
      <c r="Y16" s="25">
        <f t="shared" si="3"/>
        <v>48179.556200000006</v>
      </c>
      <c r="Z16" s="25">
        <f t="shared" si="4"/>
        <v>16253.903799999995</v>
      </c>
      <c r="AA16" s="25">
        <f>'[1]Окт 7'!$AE$16</f>
        <v>291814.4</v>
      </c>
    </row>
    <row r="17" spans="1:27" ht="22.5" customHeight="1">
      <c r="A17" s="24" t="s">
        <v>40</v>
      </c>
      <c r="B17" s="25">
        <f>'[1]Окт 7'!$L$17</f>
        <v>55550.4</v>
      </c>
      <c r="C17" s="25">
        <f>8.72*B2+(1.79+0.05)*B2</f>
        <v>47703.00480000001</v>
      </c>
      <c r="D17" s="26">
        <f t="shared" si="0"/>
        <v>28621.802880000007</v>
      </c>
      <c r="E17" s="26">
        <f t="shared" si="1"/>
        <v>8014.104806400002</v>
      </c>
      <c r="F17" s="25">
        <v>3715.1</v>
      </c>
      <c r="G17" s="25">
        <f>'[1]Окт 7'!$Q17</f>
        <v>566.668798845476</v>
      </c>
      <c r="H17" s="25">
        <f>'[1]Окт 7'!$R17</f>
        <v>4192.404018775673</v>
      </c>
      <c r="I17" s="25">
        <f>'[2]Окт 7'!$S17</f>
        <v>1725.900319734389</v>
      </c>
      <c r="J17" s="26">
        <f t="shared" si="2"/>
        <v>867.0239762444617</v>
      </c>
      <c r="K17" s="24">
        <v>16800</v>
      </c>
      <c r="L17" s="24">
        <v>134.83</v>
      </c>
      <c r="M17" s="29">
        <v>1385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4">
        <f t="shared" si="5"/>
        <v>18319.83</v>
      </c>
      <c r="Y17" s="25">
        <f t="shared" si="3"/>
        <v>66022.83480000001</v>
      </c>
      <c r="Z17" s="25">
        <f t="shared" si="4"/>
        <v>-10472.43480000001</v>
      </c>
      <c r="AA17" s="25">
        <f>'[1]Окт 7'!$AE$17</f>
        <v>299068.92</v>
      </c>
    </row>
    <row r="18" spans="1:27" ht="22.5" customHeight="1">
      <c r="A18" s="24" t="s">
        <v>41</v>
      </c>
      <c r="B18" s="25">
        <f>'[1]Окт 7'!$L$18</f>
        <v>58406.04</v>
      </c>
      <c r="C18" s="25">
        <f>8.72*B2+(1.79+0.05)*B2</f>
        <v>47703.00480000001</v>
      </c>
      <c r="D18" s="26">
        <f t="shared" si="0"/>
        <v>28621.802880000007</v>
      </c>
      <c r="E18" s="26">
        <f t="shared" si="1"/>
        <v>8014.104806400002</v>
      </c>
      <c r="F18" s="25">
        <v>4228.32</v>
      </c>
      <c r="G18" s="25">
        <f>'[1]Окт 7'!$Q18</f>
        <v>400.9299644888085</v>
      </c>
      <c r="H18" s="25">
        <f>'[1]Окт 7'!$R18</f>
        <v>67.51374727881718</v>
      </c>
      <c r="I18" s="25">
        <f>'[2]Окт 7'!$S18</f>
        <v>1821.238064178877</v>
      </c>
      <c r="J18" s="26">
        <f t="shared" si="2"/>
        <v>4549.095337653496</v>
      </c>
      <c r="K18" s="24"/>
      <c r="L18" s="24">
        <v>134.83</v>
      </c>
      <c r="M18" s="29">
        <v>1495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4">
        <f t="shared" si="5"/>
        <v>1629.83</v>
      </c>
      <c r="Y18" s="25">
        <f t="shared" si="3"/>
        <v>49332.83480000001</v>
      </c>
      <c r="Z18" s="25">
        <f t="shared" si="4"/>
        <v>9073.205199999991</v>
      </c>
      <c r="AA18" s="25">
        <f>'[1]Окт 7'!$AE$18</f>
        <v>303467.8</v>
      </c>
    </row>
    <row r="19" spans="1:27" ht="22.5" customHeight="1">
      <c r="A19" s="24" t="s">
        <v>42</v>
      </c>
      <c r="B19" s="25">
        <f>'[1]Окт 7'!$L$19</f>
        <v>53309.97</v>
      </c>
      <c r="C19" s="25">
        <f>8.72*B2+(1.79+0.05)*B2</f>
        <v>47703.00480000001</v>
      </c>
      <c r="D19" s="26">
        <f t="shared" si="0"/>
        <v>28621.802880000007</v>
      </c>
      <c r="E19" s="26">
        <f t="shared" si="1"/>
        <v>8014.104806400002</v>
      </c>
      <c r="F19" s="25">
        <v>4201.51</v>
      </c>
      <c r="G19" s="25">
        <f>'[1]Окт 7'!$Q19</f>
        <v>356.18621717481625</v>
      </c>
      <c r="H19" s="25">
        <f>'[1]Окт 7'!$R19</f>
        <v>2795.15105778952</v>
      </c>
      <c r="I19" s="25">
        <f>'[2]Окт 7'!$S19</f>
        <v>2150.4763386179325</v>
      </c>
      <c r="J19" s="26">
        <f t="shared" si="2"/>
        <v>1563.7735000177345</v>
      </c>
      <c r="K19" s="24"/>
      <c r="L19" s="24">
        <v>134.83</v>
      </c>
      <c r="M19" s="29">
        <v>1494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4">
        <f t="shared" si="5"/>
        <v>1628.83</v>
      </c>
      <c r="Y19" s="25">
        <f t="shared" si="3"/>
        <v>49331.83480000001</v>
      </c>
      <c r="Z19" s="25">
        <f t="shared" si="4"/>
        <v>3978.1351999999915</v>
      </c>
      <c r="AA19" s="25">
        <f>'[1]Окт 7'!$AE$19</f>
        <v>312962.75</v>
      </c>
    </row>
    <row r="20" spans="1:27" ht="22.5" customHeight="1">
      <c r="A20" s="30" t="s">
        <v>43</v>
      </c>
      <c r="B20" s="31">
        <f>B8+B9+B10+B11+B12+B13+B14+B15+B16+B17+B18+B19</f>
        <v>710883.3300000001</v>
      </c>
      <c r="C20" s="31">
        <f>C8+C9+C10+C11+C12+C13+C14+C15+C16+C17+C18+C19</f>
        <v>553463.2716</v>
      </c>
      <c r="D20" s="32">
        <f>SUM(D8:D19)</f>
        <v>332077.9629600001</v>
      </c>
      <c r="E20" s="32">
        <f t="shared" si="1"/>
        <v>92981.82962880003</v>
      </c>
      <c r="F20" s="32">
        <f>SUM(F8:F19)</f>
        <v>42470.85</v>
      </c>
      <c r="G20" s="32">
        <f>SUM(G8:G19)</f>
        <v>6167.819370792962</v>
      </c>
      <c r="H20" s="32">
        <f>SUM(H8:H19)</f>
        <v>24896.142994493144</v>
      </c>
      <c r="I20" s="32">
        <f>SUM(I8:I19)</f>
        <v>22448.59202856101</v>
      </c>
      <c r="J20" s="32">
        <f>SUM(J8:J19)</f>
        <v>32420.074617352868</v>
      </c>
      <c r="K20" s="30">
        <f aca="true" t="shared" si="6" ref="K20:P20">K8+K9+K10+K11+K12+K13+K14+K15+K16+K17+K18+K19</f>
        <v>16800</v>
      </c>
      <c r="L20" s="31">
        <f t="shared" si="6"/>
        <v>1617.9599999999998</v>
      </c>
      <c r="M20" s="30">
        <f t="shared" si="6"/>
        <v>25123</v>
      </c>
      <c r="N20" s="30">
        <f t="shared" si="6"/>
        <v>16800</v>
      </c>
      <c r="O20" s="30">
        <f t="shared" si="6"/>
        <v>0</v>
      </c>
      <c r="P20" s="30">
        <f t="shared" si="6"/>
        <v>0</v>
      </c>
      <c r="Q20" s="30">
        <f>SUM(Q8:Q19)</f>
        <v>61000</v>
      </c>
      <c r="R20" s="30">
        <f>R8+R9+R10+R11+R12+R13+R14+R15+R16+R17+R18+R19</f>
        <v>41868</v>
      </c>
      <c r="S20" s="30">
        <f>S8+S9+S10+S11+S12+S13+S14+S15+S16+S17+S18+S19</f>
        <v>3090</v>
      </c>
      <c r="T20" s="30">
        <f>SUM(T8:T19)</f>
        <v>9000</v>
      </c>
      <c r="U20" s="30">
        <f>SUM(U8:U19)</f>
        <v>5900</v>
      </c>
      <c r="V20" s="30">
        <f>V8+V9+V10+V11+V12+V13+V14+V15+V16+V17+V18+V19</f>
        <v>10536</v>
      </c>
      <c r="W20" s="30">
        <f>W8+W9+W10+W11+W12+W13+W14+W15+W16+W17+W18+W19</f>
        <v>499</v>
      </c>
      <c r="X20" s="24">
        <f>K20+L20+M20+N20+O20+P20+V20+W20+R20+S20+T20+U20+Q20</f>
        <v>192233.96</v>
      </c>
      <c r="Y20" s="26">
        <f>C20+X20</f>
        <v>745697.2315999999</v>
      </c>
      <c r="Z20" s="26">
        <f>B20-C20-X20</f>
        <v>-34813.901599999896</v>
      </c>
      <c r="AA20" s="25"/>
    </row>
    <row r="21" spans="4:10" ht="12.75">
      <c r="D21" s="33"/>
      <c r="E21" s="33"/>
      <c r="F21" s="33"/>
      <c r="G21" s="33"/>
      <c r="H21" s="33"/>
      <c r="I21" s="33"/>
      <c r="J21" s="33"/>
    </row>
    <row r="22" spans="1:12" ht="12.75">
      <c r="A22" s="2"/>
      <c r="B22" s="34"/>
      <c r="D22" s="35" t="s">
        <v>44</v>
      </c>
      <c r="E22" s="35"/>
      <c r="F22" s="35"/>
      <c r="G22" s="35"/>
      <c r="H22" s="35"/>
      <c r="I22" s="35"/>
      <c r="J22" s="35"/>
      <c r="K22" s="35"/>
      <c r="L22" s="2"/>
    </row>
    <row r="23" spans="1:23" ht="12.75">
      <c r="A23" s="2"/>
      <c r="B23" s="34"/>
      <c r="D23" s="36" t="s">
        <v>45</v>
      </c>
      <c r="E23" s="36"/>
      <c r="F23" s="36"/>
      <c r="G23" s="36"/>
      <c r="H23" s="36"/>
      <c r="I23" s="36"/>
      <c r="J23" s="36"/>
      <c r="K23" s="36"/>
      <c r="L23" s="2"/>
      <c r="N23" s="35"/>
      <c r="O23" s="35"/>
      <c r="P23" s="36"/>
      <c r="Q23" s="36"/>
      <c r="R23" s="36"/>
      <c r="S23" s="36"/>
      <c r="T23" s="36"/>
      <c r="U23" s="36"/>
      <c r="V23" s="36"/>
      <c r="W23" s="36"/>
    </row>
    <row r="24" spans="1:23" ht="12.75">
      <c r="A24" s="37"/>
      <c r="B24" s="38"/>
      <c r="D24" s="36" t="s">
        <v>46</v>
      </c>
      <c r="E24" s="36"/>
      <c r="F24" s="36"/>
      <c r="G24" s="36"/>
      <c r="H24" s="36"/>
      <c r="I24" s="36"/>
      <c r="J24" s="36"/>
      <c r="K24" s="36"/>
      <c r="L24" s="2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37" t="s">
        <v>47</v>
      </c>
      <c r="C25" s="38">
        <f>B20</f>
        <v>710883.3300000001</v>
      </c>
      <c r="L25" s="2"/>
      <c r="P25" s="39"/>
      <c r="Q25" s="39"/>
      <c r="R25" s="39"/>
      <c r="S25" s="39"/>
      <c r="T25" s="39"/>
      <c r="U25" s="39"/>
      <c r="V25" s="39"/>
      <c r="W25" s="39"/>
    </row>
    <row r="26" spans="1:26" ht="15.75">
      <c r="A26" s="37" t="s">
        <v>48</v>
      </c>
      <c r="C26" s="38">
        <f>C20+X20</f>
        <v>745697.2315999999</v>
      </c>
      <c r="D26" s="40"/>
      <c r="E26" s="40"/>
      <c r="F26" s="40"/>
      <c r="G26" s="40"/>
      <c r="H26" s="40"/>
      <c r="I26" s="40"/>
      <c r="J26" s="40"/>
      <c r="X26" s="41"/>
      <c r="Y26" s="42"/>
      <c r="Z26" s="40"/>
    </row>
    <row r="27" ht="12.75">
      <c r="B27" s="2"/>
    </row>
    <row r="28" spans="1:12" ht="15.75">
      <c r="A28" s="43"/>
      <c r="B28" s="41">
        <v>8.72</v>
      </c>
      <c r="C28" s="39"/>
      <c r="D28" s="44" t="s">
        <v>49</v>
      </c>
      <c r="E28" s="44"/>
      <c r="F28" s="44"/>
      <c r="G28" s="44"/>
      <c r="H28" s="44"/>
      <c r="I28" s="44"/>
      <c r="J28" s="44"/>
      <c r="K28" s="44"/>
      <c r="L28" s="44">
        <v>32</v>
      </c>
    </row>
    <row r="29" spans="1:12" ht="15.75">
      <c r="A29" s="45"/>
      <c r="B29" s="46">
        <v>3.36</v>
      </c>
      <c r="D29" s="47" t="s">
        <v>50</v>
      </c>
      <c r="E29" s="48"/>
      <c r="F29" s="48"/>
      <c r="G29" s="48"/>
      <c r="H29" s="48"/>
      <c r="I29" s="48"/>
      <c r="J29" s="48"/>
      <c r="K29" s="48"/>
      <c r="L29" s="49"/>
    </row>
    <row r="30" spans="1:12" ht="15.75">
      <c r="A30" s="45"/>
      <c r="B30" s="41">
        <f>SUM(B28:B29)</f>
        <v>12.08</v>
      </c>
      <c r="D30" s="50" t="s">
        <v>51</v>
      </c>
      <c r="E30" s="51"/>
      <c r="F30" s="51"/>
      <c r="G30" s="51"/>
      <c r="H30" s="51"/>
      <c r="I30" s="51"/>
      <c r="J30" s="51"/>
      <c r="K30" s="52"/>
      <c r="L30" s="44"/>
    </row>
    <row r="31" spans="1:12" ht="15.75">
      <c r="A31" s="53"/>
      <c r="B31" s="46" t="s">
        <v>52</v>
      </c>
      <c r="D31" s="50" t="s">
        <v>53</v>
      </c>
      <c r="E31" s="51"/>
      <c r="F31" s="51"/>
      <c r="G31" s="51"/>
      <c r="H31" s="51"/>
      <c r="I31" s="51"/>
      <c r="J31" s="51"/>
      <c r="K31" s="52"/>
      <c r="L31" s="44">
        <v>4</v>
      </c>
    </row>
    <row r="32" spans="3:12" ht="15.75">
      <c r="C32" s="54"/>
      <c r="D32" s="44" t="s">
        <v>54</v>
      </c>
      <c r="E32" s="44"/>
      <c r="F32" s="44"/>
      <c r="G32" s="44"/>
      <c r="H32" s="44"/>
      <c r="I32" s="44"/>
      <c r="J32" s="44"/>
      <c r="K32" s="44"/>
      <c r="L32" s="44">
        <v>1</v>
      </c>
    </row>
    <row r="33" spans="4:12" ht="12" customHeight="1">
      <c r="D33" s="55" t="s">
        <v>55</v>
      </c>
      <c r="E33" s="55"/>
      <c r="F33" s="55"/>
      <c r="G33" s="55"/>
      <c r="H33" s="55"/>
      <c r="I33" s="55"/>
      <c r="J33" s="55"/>
      <c r="K33" s="55"/>
      <c r="L33" s="44">
        <v>27</v>
      </c>
    </row>
  </sheetData>
  <sheetProtection/>
  <mergeCells count="20">
    <mergeCell ref="D29:L29"/>
    <mergeCell ref="D30:K30"/>
    <mergeCell ref="D31:K31"/>
    <mergeCell ref="D33:K33"/>
    <mergeCell ref="D22:K22"/>
    <mergeCell ref="D23:K23"/>
    <mergeCell ref="N23:O23"/>
    <mergeCell ref="P23:W23"/>
    <mergeCell ref="D24:K24"/>
    <mergeCell ref="P24:W24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2022-04-15T07:03:46Z</dcterms:created>
  <dcterms:modified xsi:type="dcterms:W3CDTF">2022-04-15T07:03:59Z</dcterms:modified>
  <cp:category/>
  <cp:version/>
  <cp:contentType/>
  <cp:contentStatus/>
</cp:coreProperties>
</file>