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Октяб,19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<sst xmlns="http://schemas.openxmlformats.org/spreadsheetml/2006/main" count="56" uniqueCount="56">
  <si>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</si>
  <si>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Октябрьская,     дом   19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</si>
  <si>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</si>
  <si>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</si>
  <si>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</si>
  <si>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</si>
  <si>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</si>
  <si>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</si>
  <si>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</si>
  <si>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</si>
  <si>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</si>
  <si>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</si>
  <si>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</si>
  <si>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</si>
  <si>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</si>
  <si>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</si>
  <si>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</si>
  <si>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</si>
  <si>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</si>
  <si>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</si>
  <si>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</si>
  <si>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</si>
  <si>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</si>
  <si>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</si>
  <si>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</si>
  <si>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</si>
  <si>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</si>
  <si>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</si>
  <si>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</si>
  <si>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</si>
  <si>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</si>
  <si>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</si>
  <si>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</si>
  <si>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</si>
  <si>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</si>
  <si>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</si>
  <si>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</si>
  <si>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</si>
  <si>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</si>
  <si>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</si>
  <si>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</si>
  <si>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</si>
  <si>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</si>
  <si>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</si>
  <si>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Всего получено</t>
  </si>
  <si>
    <t>с 01 июля 2021 г.</t>
  </si>
  <si>
    <t>Всего израсходовано</t>
  </si>
  <si>
    <t>СОИ(эл.энергия) 1,78 руб./м2</t>
  </si>
  <si>
    <t>СОИ(     вода )               0,05 руб./м2</t>
  </si>
  <si>
    <t xml:space="preserve">выполнено заявок    всего                  </t>
  </si>
  <si>
    <t xml:space="preserve">в том числе                                  </t>
  </si>
  <si>
    <t>с01.10.21 г.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</si>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</sst>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sz val="12"/>
      <name val="Arial"/>
      <family val="2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28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9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2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34" borderId="20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34" borderId="16" xfId="0" applyFont="1" applyFill="1" applyBorder="1" applyAlignment="1">
      <alignment/>
    </xf>
    <xf numFmtId="2" fontId="19" fillId="0" borderId="2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34" borderId="16" xfId="0" applyFont="1" applyFill="1" applyBorder="1" applyAlignment="1">
      <alignment/>
    </xf>
    <xf numFmtId="0" fontId="23" fillId="0" borderId="0" xfId="0" applyFont="1" applyAlignment="1">
      <alignment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2" fontId="2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 horizontal="left"/>
    </xf>
    <xf numFmtId="0" fontId="25" fillId="34" borderId="13" xfId="0" applyFont="1" applyFill="1" applyBorder="1" applyAlignment="1">
      <alignment horizontal="left"/>
    </xf>
    <xf numFmtId="0" fontId="25" fillId="34" borderId="14" xfId="0" applyFont="1" applyFill="1" applyBorder="1" applyAlignment="1">
      <alignment horizontal="left"/>
    </xf>
    <xf numFmtId="0" fontId="25" fillId="34" borderId="15" xfId="0" applyFont="1" applyFill="1" applyBorder="1" applyAlignment="1">
      <alignment horizontal="left"/>
    </xf>
    <xf numFmtId="0" fontId="25" fillId="34" borderId="15" xfId="0" applyFont="1" applyFill="1" applyBorder="1" applyAlignment="1">
      <alignment horizontal="left"/>
    </xf>
    <xf numFmtId="0" fontId="25" fillId="34" borderId="16" xfId="0" applyFont="1" applyFill="1" applyBorder="1" applyAlignment="1">
      <alignment horizontal="left"/>
    </xf>
    <xf numFmtId="0" fontId="25" fillId="34" borderId="16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42">
        <row r="8">
          <cell r="L8">
            <v>31958.2</v>
          </cell>
          <cell r="Q8">
            <v>288.75104235469763</v>
          </cell>
          <cell r="R8">
            <v>193.80774203382276</v>
          </cell>
          <cell r="AE8">
            <v>249364.41</v>
          </cell>
        </row>
        <row r="9">
          <cell r="L9">
            <v>30014.48</v>
          </cell>
          <cell r="Q9">
            <v>185.20757299804973</v>
          </cell>
          <cell r="R9">
            <v>258.8375595533548</v>
          </cell>
          <cell r="AE9">
            <v>254050.89</v>
          </cell>
        </row>
        <row r="10">
          <cell r="L10">
            <v>35952.68</v>
          </cell>
          <cell r="Q10">
            <v>329.65960670358743</v>
          </cell>
          <cell r="AE10">
            <v>255215.12</v>
          </cell>
        </row>
        <row r="11">
          <cell r="L11">
            <v>24898.47</v>
          </cell>
          <cell r="Q11">
            <v>288.45524753481357</v>
          </cell>
          <cell r="AE11">
            <v>267433.56</v>
          </cell>
        </row>
        <row r="12">
          <cell r="L12">
            <v>32544.99</v>
          </cell>
          <cell r="Q12">
            <v>384.9036628977226</v>
          </cell>
          <cell r="AE12">
            <v>272005.48</v>
          </cell>
        </row>
        <row r="13">
          <cell r="L13">
            <v>32561.05</v>
          </cell>
          <cell r="Q13">
            <v>364.1011029339921</v>
          </cell>
          <cell r="AE13">
            <v>277155.17</v>
          </cell>
        </row>
        <row r="14">
          <cell r="L14">
            <v>96852.58</v>
          </cell>
          <cell r="Q14">
            <v>319.05261761176877</v>
          </cell>
          <cell r="AE14">
            <v>279119.08</v>
          </cell>
        </row>
        <row r="15">
          <cell r="L15">
            <v>36796.630000000005</v>
          </cell>
          <cell r="Q15">
            <v>232.99100417020043</v>
          </cell>
          <cell r="AE15">
            <v>282635.29</v>
          </cell>
        </row>
        <row r="16">
          <cell r="L16">
            <v>47980.21</v>
          </cell>
          <cell r="Q16">
            <v>365.4276552295564</v>
          </cell>
          <cell r="R16">
            <v>510.7838413525986</v>
          </cell>
          <cell r="AE16">
            <v>275002.22</v>
          </cell>
        </row>
        <row r="17">
          <cell r="L17">
            <v>28320.32</v>
          </cell>
          <cell r="Q17">
            <v>322.70289862152794</v>
          </cell>
          <cell r="R17">
            <v>766.550017001286</v>
          </cell>
          <cell r="AE17">
            <v>285487.53</v>
          </cell>
        </row>
        <row r="18">
          <cell r="L18">
            <v>43964.950000000004</v>
          </cell>
          <cell r="Q18">
            <v>228.31901447258886</v>
          </cell>
          <cell r="R18">
            <v>38.447294059711645</v>
          </cell>
          <cell r="AE18">
            <v>277295.11</v>
          </cell>
        </row>
        <row r="19">
          <cell r="L19">
            <v>43117.399999999994</v>
          </cell>
          <cell r="Q19">
            <v>202.83863337020205</v>
          </cell>
          <cell r="R19">
            <v>1591.764625600419</v>
          </cell>
          <cell r="AE19">
            <v>276016.44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42">
        <row r="8">
          <cell r="S8">
            <v>1038.958492630822</v>
          </cell>
        </row>
        <row r="9">
          <cell r="S9">
            <v>1043.2699384045368</v>
          </cell>
        </row>
        <row r="10">
          <cell r="S10">
            <v>1095.5231976000628</v>
          </cell>
        </row>
        <row r="11">
          <cell r="S11">
            <v>963.9096561441085</v>
          </cell>
        </row>
        <row r="12">
          <cell r="S12">
            <v>1033.3126522787586</v>
          </cell>
        </row>
        <row r="13">
          <cell r="S13">
            <v>1096.9264350453175</v>
          </cell>
        </row>
        <row r="14">
          <cell r="S14">
            <v>1088.6592614016092</v>
          </cell>
        </row>
        <row r="15">
          <cell r="S15">
            <v>1050.172755927977</v>
          </cell>
        </row>
        <row r="16">
          <cell r="S16">
            <v>1128.5063023962043</v>
          </cell>
        </row>
        <row r="17">
          <cell r="S17">
            <v>982.8546005088662</v>
          </cell>
        </row>
        <row r="18">
          <cell r="S18">
            <v>1037.1469253076841</v>
          </cell>
        </row>
        <row r="19">
          <cell r="S19">
            <v>1224.639417774356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3">
      <pane xSplit="1" topLeftCell="B1" activePane="topRight" state="frozen"/>
      <selection pane="topLeft" activeCell="A1" sqref="A1"/>
      <selection pane="topRight" activeCell="W7" sqref="W7"/>
    </sheetView>
  </sheetViews>
  <sheetFormatPr defaultColWidth="9.140625" defaultRowHeight="12.75"/>
  <cols>
    <col min="1" max="1" width="17.140625" style="0" customWidth="1"/>
    <col min="2" max="2" width="11.421875" style="0" customWidth="1"/>
    <col min="3" max="3" width="8.421875" style="0" customWidth="1"/>
    <col min="4" max="4" width="7.28125" style="0" customWidth="1"/>
    <col min="5" max="5" width="5.7109375" style="0" customWidth="1"/>
    <col min="6" max="6" width="8.7109375" style="0" customWidth="1"/>
    <col min="7" max="7" width="6.7109375" style="0" customWidth="1"/>
    <col min="8" max="8" width="7.421875" style="0" customWidth="1"/>
    <col min="9" max="9" width="7.57421875" style="0" customWidth="1"/>
    <col min="10" max="10" width="6.28125" style="0" customWidth="1"/>
    <col min="11" max="11" width="4.8515625" style="0" customWidth="1"/>
    <col min="12" max="12" width="5.28125" style="0" customWidth="1"/>
    <col min="13" max="13" width="4.28125" style="0" customWidth="1"/>
    <col min="14" max="14" width="5.00390625" style="0" customWidth="1"/>
    <col min="15" max="15" width="5.8515625" style="0" customWidth="1"/>
    <col min="16" max="16" width="4.8515625" style="0" customWidth="1"/>
    <col min="17" max="17" width="5.28125" style="0" customWidth="1"/>
    <col min="18" max="18" width="5.421875" style="0" customWidth="1"/>
    <col min="19" max="19" width="5.7109375" style="0" customWidth="1"/>
    <col min="20" max="20" width="5.57421875" style="0" customWidth="1"/>
    <col min="21" max="21" width="5.7109375" style="0" customWidth="1"/>
    <col min="22" max="22" width="5.8515625" style="0" customWidth="1"/>
    <col min="23" max="23" width="6.140625" style="0" customWidth="1"/>
    <col min="24" max="24" width="7.7109375" style="0" customWidth="1"/>
    <col min="25" max="25" width="8.421875" style="0" customWidth="1"/>
    <col min="26" max="26" width="9.57421875" style="0" customWidth="1"/>
    <col min="27" max="27" width="9.7109375" style="0" customWidth="1"/>
  </cols>
  <sheetData>
    <row r="1" spans="1:12" ht="15">
      <c r="A1" s="1" t="s">
        <v>0</v>
      </c>
      <c r="L1" s="2"/>
    </row>
    <row r="2" spans="1:18" ht="14.25">
      <c r="A2" s="2"/>
      <c r="B2" s="3">
        <f>2571.7+550.7</f>
        <v>3122.3999999999996</v>
      </c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6</v>
      </c>
      <c r="Y5" s="5" t="s">
        <v>7</v>
      </c>
      <c r="Z5" s="11" t="s">
        <v>8</v>
      </c>
      <c r="AA5" s="6"/>
    </row>
    <row r="6" spans="1:27" ht="12.75">
      <c r="A6" s="12"/>
      <c r="B6" s="12"/>
      <c r="C6" s="13" t="s">
        <v>9</v>
      </c>
      <c r="D6" s="14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114.75">
      <c r="A7" s="16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18</v>
      </c>
      <c r="L7" s="20" t="s">
        <v>19</v>
      </c>
      <c r="M7" s="20" t="s">
        <v>20</v>
      </c>
      <c r="N7" s="21" t="s">
        <v>21</v>
      </c>
      <c r="O7" s="20" t="s">
        <v>22</v>
      </c>
      <c r="P7" s="20" t="s">
        <v>23</v>
      </c>
      <c r="Q7" s="19" t="s">
        <v>24</v>
      </c>
      <c r="R7" s="19" t="s">
        <v>25</v>
      </c>
      <c r="S7" s="19" t="s">
        <v>26</v>
      </c>
      <c r="T7" s="19" t="s">
        <v>27</v>
      </c>
      <c r="U7" s="19" t="s">
        <v>28</v>
      </c>
      <c r="V7" s="19" t="s">
        <v>29</v>
      </c>
      <c r="W7" s="19" t="s">
        <v>30</v>
      </c>
      <c r="X7" s="22"/>
      <c r="Y7" s="22"/>
      <c r="Z7" s="11"/>
      <c r="AA7" s="23"/>
    </row>
    <row r="8" spans="1:27" ht="19.5" customHeight="1">
      <c r="A8" s="24" t="s">
        <v>31</v>
      </c>
      <c r="B8" s="25">
        <f>'[1]Окт 19'!$L$8</f>
        <v>31958.2</v>
      </c>
      <c r="C8" s="25">
        <f>8.3*2571.7+7.4*550.7+(1.71+0.05)*B2</f>
        <v>30915.714</v>
      </c>
      <c r="D8" s="26">
        <f>C8*60/100</f>
        <v>18549.4284</v>
      </c>
      <c r="E8" s="26">
        <f>D8*28/100</f>
        <v>5193.839952</v>
      </c>
      <c r="F8" s="25">
        <v>14282.08</v>
      </c>
      <c r="G8" s="25">
        <f>'[1]Окт 19'!$Q8</f>
        <v>288.75104235469763</v>
      </c>
      <c r="H8" s="25">
        <f>'[1]Окт 19'!$R8</f>
        <v>193.80774203382276</v>
      </c>
      <c r="I8" s="25">
        <f>'[2]Окт 19'!$S8</f>
        <v>1038.958492630822</v>
      </c>
      <c r="J8" s="26">
        <f>C8-(D8+E8+F8+G8+H8+I8)</f>
        <v>-8631.151629019347</v>
      </c>
      <c r="K8" s="27"/>
      <c r="L8" s="24">
        <v>134.83</v>
      </c>
      <c r="M8" s="28"/>
      <c r="N8" s="28"/>
      <c r="O8" s="27"/>
      <c r="P8" s="27"/>
      <c r="Q8" s="27"/>
      <c r="R8" s="27"/>
      <c r="S8" s="27"/>
      <c r="T8" s="27"/>
      <c r="U8" s="27"/>
      <c r="V8" s="27"/>
      <c r="W8" s="27"/>
      <c r="X8" s="24">
        <f>SUM(K8:W8)</f>
        <v>134.83</v>
      </c>
      <c r="Y8" s="25">
        <f>C8+X8</f>
        <v>31050.544</v>
      </c>
      <c r="Z8" s="25">
        <f>B8-C8-X8</f>
        <v>907.6560000000007</v>
      </c>
      <c r="AA8" s="25">
        <f>'[1]Окт 19'!$AE$8</f>
        <v>249364.41</v>
      </c>
    </row>
    <row r="9" spans="1:27" ht="19.5" customHeight="1">
      <c r="A9" s="24" t="s">
        <v>32</v>
      </c>
      <c r="B9" s="25">
        <f>'[1]Окт 19'!$L$9</f>
        <v>30014.48</v>
      </c>
      <c r="C9" s="25">
        <f>8.3*2571.7+7.4*550.7+(1.71+0.05)*B2</f>
        <v>30915.714</v>
      </c>
      <c r="D9" s="26">
        <f aca="true" t="shared" si="0" ref="D9:D19">C9*60/100</f>
        <v>18549.4284</v>
      </c>
      <c r="E9" s="26">
        <f aca="true" t="shared" si="1" ref="E9:E20">D9*28/100</f>
        <v>5193.839952</v>
      </c>
      <c r="F9" s="25">
        <v>18705.44</v>
      </c>
      <c r="G9" s="25">
        <f>'[1]Окт 19'!$Q9</f>
        <v>185.20757299804973</v>
      </c>
      <c r="H9" s="25">
        <f>'[1]Окт 19'!$R9</f>
        <v>258.8375595533548</v>
      </c>
      <c r="I9" s="25">
        <f>'[2]Окт 19'!$S9</f>
        <v>1043.2699384045368</v>
      </c>
      <c r="J9" s="26">
        <f aca="true" t="shared" si="2" ref="J9:J19">C9-(D9+E9+F9+G9+H9+I9)</f>
        <v>-13020.309422955943</v>
      </c>
      <c r="K9" s="27"/>
      <c r="L9" s="24">
        <v>134.83</v>
      </c>
      <c r="M9" s="27"/>
      <c r="N9" s="27"/>
      <c r="O9" s="27">
        <v>2529</v>
      </c>
      <c r="P9" s="27"/>
      <c r="Q9" s="27"/>
      <c r="R9" s="27"/>
      <c r="S9" s="27"/>
      <c r="T9" s="27">
        <v>9000</v>
      </c>
      <c r="U9" s="27"/>
      <c r="V9" s="27"/>
      <c r="W9" s="27">
        <f>499</f>
        <v>499</v>
      </c>
      <c r="X9" s="24">
        <f>K9+L9+M9+N9+O9+P9+V9+W9+R9+S9+T9+U9</f>
        <v>12162.83</v>
      </c>
      <c r="Y9" s="25">
        <f aca="true" t="shared" si="3" ref="Y9:Y19">C9+X9</f>
        <v>43078.544</v>
      </c>
      <c r="Z9" s="25">
        <f aca="true" t="shared" si="4" ref="Z9:Z19">B9-C9-X9</f>
        <v>-13064.064</v>
      </c>
      <c r="AA9" s="25">
        <f>'[1]Окт 19'!$AE$9</f>
        <v>254050.89</v>
      </c>
    </row>
    <row r="10" spans="1:27" ht="19.5" customHeight="1">
      <c r="A10" s="24" t="s">
        <v>33</v>
      </c>
      <c r="B10" s="25">
        <f>'[1]Окт 19'!$L$10</f>
        <v>35952.68</v>
      </c>
      <c r="C10" s="25">
        <f>8.3*2571.7+7.4*550.7+(1.71+0.05)*B2</f>
        <v>30915.714</v>
      </c>
      <c r="D10" s="26">
        <f t="shared" si="0"/>
        <v>18549.4284</v>
      </c>
      <c r="E10" s="26">
        <f t="shared" si="1"/>
        <v>5193.839952</v>
      </c>
      <c r="F10" s="25">
        <v>11779.68</v>
      </c>
      <c r="G10" s="25">
        <f>'[1]Окт 19'!$Q10</f>
        <v>329.65960670358743</v>
      </c>
      <c r="H10" s="25">
        <v>441.73</v>
      </c>
      <c r="I10" s="25">
        <f>'[2]Окт 19'!$S10</f>
        <v>1095.5231976000628</v>
      </c>
      <c r="J10" s="26">
        <f t="shared" si="2"/>
        <v>-6474.147156303654</v>
      </c>
      <c r="K10" s="27"/>
      <c r="L10" s="24">
        <v>134.83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4">
        <f aca="true" t="shared" si="5" ref="X10:X19">K10+L10+M10+N10+O10+P10+V10+W10+R10+S10</f>
        <v>134.83</v>
      </c>
      <c r="Y10" s="25">
        <f t="shared" si="3"/>
        <v>31050.544</v>
      </c>
      <c r="Z10" s="25">
        <f t="shared" si="4"/>
        <v>4902.136</v>
      </c>
      <c r="AA10" s="25">
        <f>'[1]Окт 19'!$AE$10</f>
        <v>255215.12</v>
      </c>
    </row>
    <row r="11" spans="1:27" ht="19.5" customHeight="1">
      <c r="A11" s="24" t="s">
        <v>34</v>
      </c>
      <c r="B11" s="25">
        <f>'[1]Окт 19'!$L$11</f>
        <v>24898.47</v>
      </c>
      <c r="C11" s="25">
        <f>8.3*2571.7+7.4*550.7+(1.71+0.05)*B2</f>
        <v>30915.714</v>
      </c>
      <c r="D11" s="26">
        <f t="shared" si="0"/>
        <v>18549.4284</v>
      </c>
      <c r="E11" s="26">
        <f t="shared" si="1"/>
        <v>5193.839952</v>
      </c>
      <c r="F11" s="25">
        <v>5089.67</v>
      </c>
      <c r="G11" s="25">
        <f>'[1]Окт 19'!$Q11</f>
        <v>288.45524753481357</v>
      </c>
      <c r="H11" s="25">
        <v>165.37</v>
      </c>
      <c r="I11" s="25">
        <f>'[2]Окт 19'!$S11</f>
        <v>963.9096561441085</v>
      </c>
      <c r="J11" s="26">
        <f t="shared" si="2"/>
        <v>665.0407443210825</v>
      </c>
      <c r="K11" s="27"/>
      <c r="L11" s="24">
        <v>134.83</v>
      </c>
      <c r="M11" s="27"/>
      <c r="N11" s="27"/>
      <c r="O11" s="27"/>
      <c r="P11" s="27"/>
      <c r="Q11" s="27"/>
      <c r="R11" s="27"/>
      <c r="S11" s="27"/>
      <c r="T11" s="27"/>
      <c r="U11" s="27"/>
      <c r="V11" s="27">
        <f>8553+19157+6130+2500</f>
        <v>36340</v>
      </c>
      <c r="W11" s="27"/>
      <c r="X11" s="24">
        <f t="shared" si="5"/>
        <v>36474.83</v>
      </c>
      <c r="Y11" s="25">
        <f t="shared" si="3"/>
        <v>67390.544</v>
      </c>
      <c r="Z11" s="25">
        <f t="shared" si="4"/>
        <v>-42492.074</v>
      </c>
      <c r="AA11" s="25">
        <f>'[1]Окт 19'!$AE$11</f>
        <v>267433.56</v>
      </c>
    </row>
    <row r="12" spans="1:27" ht="19.5" customHeight="1">
      <c r="A12" s="24" t="s">
        <v>35</v>
      </c>
      <c r="B12" s="25">
        <f>'[1]Окт 19'!$L$12</f>
        <v>32544.99</v>
      </c>
      <c r="C12" s="25">
        <f>8.3*2571.7+7.4*550.7+(1.71+0.05)*B2</f>
        <v>30915.714</v>
      </c>
      <c r="D12" s="26">
        <f t="shared" si="0"/>
        <v>18549.4284</v>
      </c>
      <c r="E12" s="26">
        <f t="shared" si="1"/>
        <v>5193.839952</v>
      </c>
      <c r="F12" s="25">
        <v>7889.92</v>
      </c>
      <c r="G12" s="25">
        <f>'[1]Окт 19'!$Q12</f>
        <v>384.9036628977226</v>
      </c>
      <c r="H12" s="25">
        <v>535.45</v>
      </c>
      <c r="I12" s="25">
        <f>'[2]Окт 19'!$S12</f>
        <v>1033.3126522787586</v>
      </c>
      <c r="J12" s="26">
        <f t="shared" si="2"/>
        <v>-2671.140667176478</v>
      </c>
      <c r="K12" s="27"/>
      <c r="L12" s="24">
        <v>134.83</v>
      </c>
      <c r="M12" s="27"/>
      <c r="N12" s="27"/>
      <c r="O12" s="27"/>
      <c r="P12" s="27"/>
      <c r="Q12" s="27"/>
      <c r="R12" s="27"/>
      <c r="S12" s="27">
        <v>3090</v>
      </c>
      <c r="T12" s="27"/>
      <c r="U12" s="27">
        <v>2950</v>
      </c>
      <c r="V12" s="27"/>
      <c r="W12" s="27">
        <f>5747+1500</f>
        <v>7247</v>
      </c>
      <c r="X12" s="24">
        <f>K12+L12+M12+N12+O12+P12+V12+W12+R12+S12+T12+U12</f>
        <v>13421.83</v>
      </c>
      <c r="Y12" s="25">
        <f t="shared" si="3"/>
        <v>44337.544</v>
      </c>
      <c r="Z12" s="25">
        <f t="shared" si="4"/>
        <v>-11792.553999999998</v>
      </c>
      <c r="AA12" s="25">
        <f>'[1]Окт 19'!$AE$12</f>
        <v>272005.48</v>
      </c>
    </row>
    <row r="13" spans="1:27" ht="19.5" customHeight="1">
      <c r="A13" s="24" t="s">
        <v>36</v>
      </c>
      <c r="B13" s="25">
        <f>'[1]Окт 19'!$L$13</f>
        <v>32561.05</v>
      </c>
      <c r="C13" s="25">
        <f>8.3*2571.7+7.4*550.7+(1.71+0.05)*B2</f>
        <v>30915.714</v>
      </c>
      <c r="D13" s="26">
        <f t="shared" si="0"/>
        <v>18549.4284</v>
      </c>
      <c r="E13" s="26">
        <f t="shared" si="1"/>
        <v>5193.839952</v>
      </c>
      <c r="F13" s="25">
        <v>3779.36</v>
      </c>
      <c r="G13" s="25">
        <f>'[1]Окт 19'!$Q13</f>
        <v>364.1011029339921</v>
      </c>
      <c r="H13" s="25">
        <v>841.8</v>
      </c>
      <c r="I13" s="25">
        <f>'[2]Окт 19'!$S13</f>
        <v>1096.9264350453175</v>
      </c>
      <c r="J13" s="26">
        <f t="shared" si="2"/>
        <v>1090.2581100206917</v>
      </c>
      <c r="K13" s="27"/>
      <c r="L13" s="24">
        <v>134.83</v>
      </c>
      <c r="M13" s="27"/>
      <c r="N13" s="27"/>
      <c r="O13" s="27"/>
      <c r="P13" s="27"/>
      <c r="Q13" s="27"/>
      <c r="R13" s="27"/>
      <c r="S13" s="27"/>
      <c r="T13" s="27"/>
      <c r="U13" s="27"/>
      <c r="V13" s="27">
        <v>1293</v>
      </c>
      <c r="W13" s="27"/>
      <c r="X13" s="24">
        <f t="shared" si="5"/>
        <v>1427.83</v>
      </c>
      <c r="Y13" s="25">
        <f t="shared" si="3"/>
        <v>32343.544</v>
      </c>
      <c r="Z13" s="25">
        <f t="shared" si="4"/>
        <v>217.5059999999994</v>
      </c>
      <c r="AA13" s="25">
        <f>'[1]Окт 19'!$AE$13</f>
        <v>277155.17</v>
      </c>
    </row>
    <row r="14" spans="1:27" ht="19.5" customHeight="1">
      <c r="A14" s="24" t="s">
        <v>37</v>
      </c>
      <c r="B14" s="25">
        <f>'[1]Окт 19'!$L$14</f>
        <v>96852.58</v>
      </c>
      <c r="C14" s="25">
        <f>8.3*2571.7+7.4*550.7+(1.78+0.05)*B2</f>
        <v>31134.282</v>
      </c>
      <c r="D14" s="26">
        <f t="shared" si="0"/>
        <v>18680.569199999998</v>
      </c>
      <c r="E14" s="26">
        <f t="shared" si="1"/>
        <v>5230.559375999999</v>
      </c>
      <c r="F14" s="25">
        <v>3412.53</v>
      </c>
      <c r="G14" s="25">
        <f>'[1]Окт 19'!$Q14</f>
        <v>319.05261761176877</v>
      </c>
      <c r="H14" s="25">
        <v>547.52</v>
      </c>
      <c r="I14" s="25">
        <f>'[2]Окт 19'!$S14</f>
        <v>1088.6592614016092</v>
      </c>
      <c r="J14" s="26">
        <f t="shared" si="2"/>
        <v>1855.391544986629</v>
      </c>
      <c r="K14" s="27"/>
      <c r="L14" s="24">
        <v>134.83</v>
      </c>
      <c r="M14" s="27"/>
      <c r="N14" s="27"/>
      <c r="O14" s="27">
        <f>36782+5700</f>
        <v>42482</v>
      </c>
      <c r="P14" s="27"/>
      <c r="Q14" s="27"/>
      <c r="R14" s="27"/>
      <c r="S14" s="27"/>
      <c r="T14" s="27"/>
      <c r="U14" s="27"/>
      <c r="V14" s="27"/>
      <c r="W14" s="27"/>
      <c r="X14" s="24">
        <f t="shared" si="5"/>
        <v>42616.83</v>
      </c>
      <c r="Y14" s="25">
        <f t="shared" si="3"/>
        <v>73751.112</v>
      </c>
      <c r="Z14" s="25">
        <f t="shared" si="4"/>
        <v>23101.468000000008</v>
      </c>
      <c r="AA14" s="25">
        <f>'[1]Окт 19'!$AE$14</f>
        <v>279119.08</v>
      </c>
    </row>
    <row r="15" spans="1:27" ht="19.5" customHeight="1">
      <c r="A15" s="24" t="s">
        <v>38</v>
      </c>
      <c r="B15" s="25">
        <f>'[1]Окт 19'!$L$15</f>
        <v>36796.630000000005</v>
      </c>
      <c r="C15" s="25">
        <f>8.3*2571.7+7.4*550.7+(1.78+0.05)*B2</f>
        <v>31134.282</v>
      </c>
      <c r="D15" s="26">
        <f t="shared" si="0"/>
        <v>18680.569199999998</v>
      </c>
      <c r="E15" s="26">
        <f t="shared" si="1"/>
        <v>5230.559375999999</v>
      </c>
      <c r="F15" s="25">
        <v>2991.23</v>
      </c>
      <c r="G15" s="25">
        <f>'[1]Окт 19'!$Q15</f>
        <v>232.99100417020043</v>
      </c>
      <c r="H15" s="25">
        <v>1901.4</v>
      </c>
      <c r="I15" s="25">
        <f>'[2]Окт 19'!$S15</f>
        <v>1050.172755927977</v>
      </c>
      <c r="J15" s="26">
        <f t="shared" si="2"/>
        <v>1047.3596639018288</v>
      </c>
      <c r="K15" s="27"/>
      <c r="L15" s="24">
        <v>134.83</v>
      </c>
      <c r="M15" s="27"/>
      <c r="N15" s="27"/>
      <c r="O15" s="27"/>
      <c r="P15" s="27"/>
      <c r="Q15" s="27"/>
      <c r="R15" s="27"/>
      <c r="S15" s="27"/>
      <c r="T15" s="27"/>
      <c r="U15" s="27">
        <v>2950</v>
      </c>
      <c r="V15" s="27"/>
      <c r="W15" s="27"/>
      <c r="X15" s="24">
        <f>K15+L15+M15+N15+O15+P15+V15+W15+R15+S15+T15+U15</f>
        <v>3084.83</v>
      </c>
      <c r="Y15" s="25">
        <f t="shared" si="3"/>
        <v>34219.112</v>
      </c>
      <c r="Z15" s="25">
        <f t="shared" si="4"/>
        <v>2577.5180000000055</v>
      </c>
      <c r="AA15" s="25">
        <f>'[1]Окт 19'!$AE$15</f>
        <v>282635.29</v>
      </c>
    </row>
    <row r="16" spans="1:27" ht="19.5" customHeight="1">
      <c r="A16" s="24" t="s">
        <v>39</v>
      </c>
      <c r="B16" s="25">
        <f>'[1]Окт 19'!$L$16</f>
        <v>47980.21</v>
      </c>
      <c r="C16" s="25">
        <f>8.3*2571.7+7.4*550.7+(1.78+0.05)*B2</f>
        <v>31134.282</v>
      </c>
      <c r="D16" s="26">
        <f t="shared" si="0"/>
        <v>18680.569199999998</v>
      </c>
      <c r="E16" s="26">
        <f t="shared" si="1"/>
        <v>5230.559375999999</v>
      </c>
      <c r="F16" s="25">
        <v>1528.17</v>
      </c>
      <c r="G16" s="25">
        <f>'[1]Окт 19'!$Q16</f>
        <v>365.4276552295564</v>
      </c>
      <c r="H16" s="25">
        <f>'[1]Окт 19'!$R16</f>
        <v>510.7838413525986</v>
      </c>
      <c r="I16" s="25">
        <f>'[2]Окт 19'!$S16</f>
        <v>1128.5063023962043</v>
      </c>
      <c r="J16" s="26">
        <f t="shared" si="2"/>
        <v>3690.2656250216496</v>
      </c>
      <c r="K16" s="27"/>
      <c r="L16" s="24">
        <v>134.83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4">
        <f t="shared" si="5"/>
        <v>134.83</v>
      </c>
      <c r="Y16" s="25">
        <f t="shared" si="3"/>
        <v>31269.112</v>
      </c>
      <c r="Z16" s="25">
        <f t="shared" si="4"/>
        <v>16711.097999999998</v>
      </c>
      <c r="AA16" s="25">
        <f>'[1]Окт 19'!$AE$16</f>
        <v>275002.22</v>
      </c>
    </row>
    <row r="17" spans="1:27" ht="19.5" customHeight="1">
      <c r="A17" s="24" t="s">
        <v>40</v>
      </c>
      <c r="B17" s="25">
        <f>'[1]Окт 19'!$L$17</f>
        <v>28320.32</v>
      </c>
      <c r="C17" s="25">
        <f>8.72*2571.7+7.78*550.7+(1.78+0.05)*B2</f>
        <v>32423.661999999997</v>
      </c>
      <c r="D17" s="26">
        <f t="shared" si="0"/>
        <v>19454.1972</v>
      </c>
      <c r="E17" s="26">
        <f t="shared" si="1"/>
        <v>5447.175216</v>
      </c>
      <c r="F17" s="25">
        <v>6281.2</v>
      </c>
      <c r="G17" s="25">
        <f>'[1]Окт 19'!$Q17</f>
        <v>322.70289862152794</v>
      </c>
      <c r="H17" s="25">
        <f>'[1]Окт 19'!$R17</f>
        <v>766.550017001286</v>
      </c>
      <c r="I17" s="25">
        <f>'[2]Окт 19'!$S17</f>
        <v>982.8546005088662</v>
      </c>
      <c r="J17" s="26">
        <f t="shared" si="2"/>
        <v>-831.0179321316828</v>
      </c>
      <c r="K17" s="27"/>
      <c r="L17" s="24">
        <v>134.83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4">
        <f t="shared" si="5"/>
        <v>134.83</v>
      </c>
      <c r="Y17" s="25">
        <f t="shared" si="3"/>
        <v>32558.492</v>
      </c>
      <c r="Z17" s="25">
        <f t="shared" si="4"/>
        <v>-4238.171999999997</v>
      </c>
      <c r="AA17" s="25">
        <f>'[1]Окт 19'!$AE$17</f>
        <v>285487.53</v>
      </c>
    </row>
    <row r="18" spans="1:27" ht="19.5" customHeight="1">
      <c r="A18" s="24" t="s">
        <v>41</v>
      </c>
      <c r="B18" s="25">
        <f>'[1]Окт 19'!$L$18</f>
        <v>43964.950000000004</v>
      </c>
      <c r="C18" s="25">
        <f>8.72*2571.7+7.78*550.7+(1.78+0.05)*B2</f>
        <v>32423.661999999997</v>
      </c>
      <c r="D18" s="26">
        <f t="shared" si="0"/>
        <v>19454.1972</v>
      </c>
      <c r="E18" s="26">
        <f t="shared" si="1"/>
        <v>5447.175216</v>
      </c>
      <c r="F18" s="25">
        <v>2087.35</v>
      </c>
      <c r="G18" s="25">
        <f>'[1]Окт 19'!$Q18</f>
        <v>228.31901447258886</v>
      </c>
      <c r="H18" s="25">
        <f>'[1]Окт 19'!$R18</f>
        <v>38.447294059711645</v>
      </c>
      <c r="I18" s="25">
        <f>'[2]Окт 19'!$S18</f>
        <v>1037.1469253076841</v>
      </c>
      <c r="J18" s="26">
        <f t="shared" si="2"/>
        <v>4131.026350160017</v>
      </c>
      <c r="K18" s="27"/>
      <c r="L18" s="24">
        <v>134.83</v>
      </c>
      <c r="M18" s="27"/>
      <c r="N18" s="27"/>
      <c r="O18" s="27"/>
      <c r="P18" s="27"/>
      <c r="Q18" s="27"/>
      <c r="R18" s="27"/>
      <c r="S18" s="27">
        <v>8276</v>
      </c>
      <c r="T18" s="27"/>
      <c r="U18" s="27"/>
      <c r="V18" s="27"/>
      <c r="W18" s="27"/>
      <c r="X18" s="24">
        <f t="shared" si="5"/>
        <v>8410.83</v>
      </c>
      <c r="Y18" s="25">
        <f t="shared" si="3"/>
        <v>40834.492</v>
      </c>
      <c r="Z18" s="25">
        <f t="shared" si="4"/>
        <v>3130.458000000008</v>
      </c>
      <c r="AA18" s="25">
        <f>'[1]Окт 19'!$AE$18</f>
        <v>277295.11</v>
      </c>
    </row>
    <row r="19" spans="1:27" ht="19.5" customHeight="1">
      <c r="A19" s="24" t="s">
        <v>42</v>
      </c>
      <c r="B19" s="25">
        <f>'[1]Окт 19'!$L$19</f>
        <v>43117.399999999994</v>
      </c>
      <c r="C19" s="25">
        <f>8.72*2571.7+7.78*550.7+(1.78+0.05)*B2</f>
        <v>32423.661999999997</v>
      </c>
      <c r="D19" s="26">
        <f t="shared" si="0"/>
        <v>19454.1972</v>
      </c>
      <c r="E19" s="26">
        <f t="shared" si="1"/>
        <v>5447.175216</v>
      </c>
      <c r="F19" s="25">
        <v>5120.71</v>
      </c>
      <c r="G19" s="25">
        <f>'[1]Окт 19'!$Q19</f>
        <v>202.83863337020205</v>
      </c>
      <c r="H19" s="25">
        <f>'[1]Окт 19'!$R19</f>
        <v>1591.764625600419</v>
      </c>
      <c r="I19" s="25">
        <f>'[2]Окт 19'!$S19</f>
        <v>1224.639417774356</v>
      </c>
      <c r="J19" s="26">
        <f t="shared" si="2"/>
        <v>-617.6630927449805</v>
      </c>
      <c r="K19" s="27"/>
      <c r="L19" s="24">
        <v>134.83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4">
        <f t="shared" si="5"/>
        <v>134.83</v>
      </c>
      <c r="Y19" s="25">
        <f t="shared" si="3"/>
        <v>32558.492</v>
      </c>
      <c r="Z19" s="25">
        <f t="shared" si="4"/>
        <v>10558.907999999998</v>
      </c>
      <c r="AA19" s="25">
        <f>'[1]Окт 19'!$AE$19</f>
        <v>276016.44</v>
      </c>
    </row>
    <row r="20" spans="1:27" ht="19.5" customHeight="1">
      <c r="A20" s="29" t="s">
        <v>43</v>
      </c>
      <c r="B20" s="30">
        <f>B8+B9+B10+B11+B12+B13+B14+B15+B16+B17+B18+B19</f>
        <v>484961.9600000001</v>
      </c>
      <c r="C20" s="30">
        <f>C8+C9+C10+C11+C12+C13+C14+C15+C16+C17+C18+C19</f>
        <v>376168.11600000004</v>
      </c>
      <c r="D20" s="31">
        <f>SUM(D8:D19)</f>
        <v>225700.8696</v>
      </c>
      <c r="E20" s="31">
        <f t="shared" si="1"/>
        <v>63196.243488</v>
      </c>
      <c r="F20" s="31">
        <f>SUM(F8:F19)</f>
        <v>82947.34</v>
      </c>
      <c r="G20" s="31">
        <f>SUM(G8:G19)</f>
        <v>3512.4100588987076</v>
      </c>
      <c r="H20" s="31">
        <f>SUM(H8:H19)</f>
        <v>7793.461079601193</v>
      </c>
      <c r="I20" s="31">
        <f>SUM(I8:I19)</f>
        <v>12783.879635420304</v>
      </c>
      <c r="J20" s="31">
        <f>SUM(J8:J19)</f>
        <v>-19766.087861920187</v>
      </c>
      <c r="K20" s="29">
        <f aca="true" t="shared" si="6" ref="K20:Q20">K8+K9+K10+K11+K12+K13+K14+K15+K16+K17+K18+K19</f>
        <v>0</v>
      </c>
      <c r="L20" s="30">
        <f t="shared" si="6"/>
        <v>1617.9599999999998</v>
      </c>
      <c r="M20" s="29">
        <f t="shared" si="6"/>
        <v>0</v>
      </c>
      <c r="N20" s="29">
        <f t="shared" si="6"/>
        <v>0</v>
      </c>
      <c r="O20" s="29">
        <f t="shared" si="6"/>
        <v>45011</v>
      </c>
      <c r="P20" s="29">
        <f t="shared" si="6"/>
        <v>0</v>
      </c>
      <c r="Q20" s="29">
        <f t="shared" si="6"/>
        <v>0</v>
      </c>
      <c r="R20" s="32">
        <f>R8+R9+R10+R11+R12+R13+R14+R15+R16+R17+R18+R19</f>
        <v>0</v>
      </c>
      <c r="S20" s="32">
        <f>S8+S9+S10+S11+S12+S13+S14+S15+S16+S17+S18+S19</f>
        <v>11366</v>
      </c>
      <c r="T20" s="32">
        <f>SUM(T8:T19)</f>
        <v>9000</v>
      </c>
      <c r="U20" s="32">
        <f>SUM(U8:U19)</f>
        <v>5900</v>
      </c>
      <c r="V20" s="32">
        <f>V8+V9+V10+V11+V12+V13+V14+V15+V16+V17+V18+V19</f>
        <v>37633</v>
      </c>
      <c r="W20" s="29">
        <f>W8+W9+W10+W11+W12+W13+W14+W15+W16+W17+W18+W19</f>
        <v>7746</v>
      </c>
      <c r="X20" s="24">
        <f>K20+L20+M20+N20+O20+P20+V20+W20+R20+S20+T20+U20</f>
        <v>118273.95999999999</v>
      </c>
      <c r="Y20" s="26">
        <f>C20+X20</f>
        <v>494442.076</v>
      </c>
      <c r="Z20" s="26">
        <f>B20-C20-X20</f>
        <v>-9480.11599999995</v>
      </c>
      <c r="AA20" s="25"/>
    </row>
    <row r="21" spans="4:10" ht="12.75">
      <c r="D21" s="33"/>
      <c r="E21" s="33"/>
      <c r="F21" s="33"/>
      <c r="G21" s="33"/>
      <c r="H21" s="33"/>
      <c r="I21" s="33"/>
      <c r="J21" s="33"/>
    </row>
    <row r="22" spans="1:12" ht="12.75">
      <c r="A22" s="2"/>
      <c r="B22" s="34"/>
      <c r="L22" s="2"/>
    </row>
    <row r="23" spans="1:23" ht="12.75">
      <c r="A23" s="2"/>
      <c r="B23" s="34"/>
      <c r="L23" s="2"/>
      <c r="N23" s="35"/>
      <c r="O23" s="35"/>
      <c r="P23" s="36"/>
      <c r="Q23" s="36"/>
      <c r="R23" s="36"/>
      <c r="S23" s="36"/>
      <c r="T23" s="36"/>
      <c r="U23" s="36"/>
      <c r="V23" s="36"/>
      <c r="W23" s="36"/>
    </row>
    <row r="24" spans="1:23" ht="12.75">
      <c r="A24" s="37"/>
      <c r="B24" s="38"/>
      <c r="E24" s="39"/>
      <c r="L24" s="2"/>
      <c r="P24" s="36"/>
      <c r="Q24" s="36"/>
      <c r="R24" s="36"/>
      <c r="S24" s="36"/>
      <c r="T24" s="36"/>
      <c r="U24" s="36"/>
      <c r="V24" s="36"/>
      <c r="W24" s="36"/>
    </row>
    <row r="25" spans="1:23" ht="12.75">
      <c r="A25" s="37" t="s">
        <v>44</v>
      </c>
      <c r="B25" s="38">
        <f>B20</f>
        <v>484961.9600000001</v>
      </c>
      <c r="D25" s="35" t="s">
        <v>45</v>
      </c>
      <c r="E25" s="35"/>
      <c r="F25" s="35"/>
      <c r="G25" s="35"/>
      <c r="H25" s="35"/>
      <c r="I25" s="35"/>
      <c r="L25" s="2"/>
      <c r="P25" s="35"/>
      <c r="Q25" s="35"/>
      <c r="R25" s="35"/>
      <c r="S25" s="35"/>
      <c r="T25" s="35"/>
      <c r="U25" s="35"/>
      <c r="V25" s="35"/>
      <c r="W25" s="35"/>
    </row>
    <row r="26" spans="1:21" ht="12.75">
      <c r="A26" s="37" t="s">
        <v>46</v>
      </c>
      <c r="B26" s="38">
        <f>C20+X20</f>
        <v>494442.076</v>
      </c>
      <c r="C26" s="40"/>
      <c r="D26" s="36" t="s">
        <v>47</v>
      </c>
      <c r="E26" s="36"/>
      <c r="F26" s="36"/>
      <c r="G26" s="36"/>
      <c r="H26" s="36"/>
      <c r="I26" s="36"/>
      <c r="J26" s="40"/>
      <c r="T26" s="41"/>
      <c r="U26" s="41"/>
    </row>
    <row r="27" spans="2:21" ht="12.75">
      <c r="B27" s="2"/>
      <c r="D27" s="36" t="s">
        <v>48</v>
      </c>
      <c r="E27" s="36"/>
      <c r="F27" s="36"/>
      <c r="G27" s="36"/>
      <c r="H27" s="36"/>
      <c r="I27" s="36"/>
      <c r="T27" s="3"/>
      <c r="U27" s="3"/>
    </row>
    <row r="28" spans="1:21" ht="15.75">
      <c r="A28" s="42"/>
      <c r="B28" s="43">
        <v>8.72</v>
      </c>
      <c r="K28" s="2"/>
      <c r="T28" s="3"/>
      <c r="U28" s="3"/>
    </row>
    <row r="29" spans="1:12" ht="15.75">
      <c r="A29" s="44"/>
      <c r="B29" s="43">
        <v>3.36</v>
      </c>
      <c r="D29" s="45" t="s">
        <v>49</v>
      </c>
      <c r="E29" s="45"/>
      <c r="F29" s="45"/>
      <c r="G29" s="45"/>
      <c r="H29" s="45"/>
      <c r="I29" s="45"/>
      <c r="J29" s="45"/>
      <c r="K29" s="45"/>
      <c r="L29" s="45">
        <v>23</v>
      </c>
    </row>
    <row r="30" spans="1:15" ht="15.75">
      <c r="A30" s="44"/>
      <c r="B30" s="46">
        <f>SUM(B28:B29)</f>
        <v>12.08</v>
      </c>
      <c r="D30" s="47" t="s">
        <v>50</v>
      </c>
      <c r="E30" s="48"/>
      <c r="F30" s="48"/>
      <c r="G30" s="48"/>
      <c r="H30" s="48"/>
      <c r="I30" s="48"/>
      <c r="J30" s="48"/>
      <c r="K30" s="48"/>
      <c r="L30" s="49"/>
      <c r="O30" s="50"/>
    </row>
    <row r="31" spans="1:25" ht="15.75">
      <c r="A31" s="51"/>
      <c r="B31" s="52" t="s">
        <v>51</v>
      </c>
      <c r="C31" s="52"/>
      <c r="D31" s="53" t="s">
        <v>52</v>
      </c>
      <c r="E31" s="54"/>
      <c r="F31" s="54"/>
      <c r="G31" s="54"/>
      <c r="H31" s="54"/>
      <c r="I31" s="55"/>
      <c r="J31" s="56"/>
      <c r="K31" s="56"/>
      <c r="L31" s="45">
        <v>1</v>
      </c>
      <c r="W31" s="46"/>
      <c r="Y31" s="50"/>
    </row>
    <row r="32" spans="3:12" ht="15.75">
      <c r="C32" s="52"/>
      <c r="D32" s="53" t="s">
        <v>53</v>
      </c>
      <c r="E32" s="54"/>
      <c r="F32" s="54"/>
      <c r="G32" s="54"/>
      <c r="H32" s="54"/>
      <c r="I32" s="55"/>
      <c r="J32" s="56"/>
      <c r="K32" s="56"/>
      <c r="L32" s="45">
        <v>1</v>
      </c>
    </row>
    <row r="33" spans="4:12" ht="15">
      <c r="D33" s="45" t="s">
        <v>54</v>
      </c>
      <c r="E33" s="45"/>
      <c r="F33" s="45"/>
      <c r="G33" s="45"/>
      <c r="H33" s="45"/>
      <c r="I33" s="45"/>
      <c r="J33" s="45"/>
      <c r="K33" s="45"/>
      <c r="L33" s="45">
        <v>7</v>
      </c>
    </row>
    <row r="34" spans="4:12" ht="15">
      <c r="D34" s="57" t="s">
        <v>55</v>
      </c>
      <c r="E34" s="57"/>
      <c r="F34" s="57"/>
      <c r="G34" s="57"/>
      <c r="H34" s="57"/>
      <c r="I34" s="57"/>
      <c r="J34" s="58"/>
      <c r="K34" s="58"/>
      <c r="L34" s="45">
        <v>14</v>
      </c>
    </row>
  </sheetData>
  <sheetProtection/>
  <mergeCells count="21">
    <mergeCell ref="D27:I27"/>
    <mergeCell ref="D30:L30"/>
    <mergeCell ref="D31:I31"/>
    <mergeCell ref="D32:I32"/>
    <mergeCell ref="D34:I34"/>
    <mergeCell ref="N23:O23"/>
    <mergeCell ref="P23:W23"/>
    <mergeCell ref="P24:W24"/>
    <mergeCell ref="D25:I25"/>
    <mergeCell ref="P25:W25"/>
    <mergeCell ref="D26:I26"/>
    <mergeCell ref="C2:R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2022-04-15T07:08:56Z</dcterms:created>
  <dcterms:modified xsi:type="dcterms:W3CDTF">2022-04-15T07:09:09Z</dcterms:modified>
  <cp:category/>
  <cp:version/>
  <cp:contentType/>
  <cp:contentStatus/>
</cp:coreProperties>
</file>