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,17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<sst xmlns="http://schemas.openxmlformats.org/spreadsheetml/2006/main" count="56" uniqueCount="56">
  <si>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</si>
  <si>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Октябрьская,     дом    17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</si>
  <si>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</si>
  <si>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</si>
  <si>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</si>
  <si>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</si>
  <si>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</si>
  <si>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</si>
  <si>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</si>
  <si>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</si>
  <si>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</si>
  <si>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</si>
  <si>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</si>
  <si>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</si>
  <si>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</si>
  <si>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</si>
  <si>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</si>
  <si>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</si>
  <si>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</si>
  <si>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</si>
  <si>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</si>
  <si>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</si>
  <si>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</si>
  <si>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</si>
  <si>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</si>
  <si>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</si>
  <si>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</si>
  <si>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</si>
  <si>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</si>
  <si>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</si>
  <si>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</si>
  <si>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</si>
  <si>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</si>
  <si>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</si>
  <si>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</si>
  <si>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</si>
  <si>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</si>
  <si>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</si>
  <si>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</si>
  <si>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</si>
  <si>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</si>
  <si>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</si>
  <si>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</si>
  <si>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</si>
  <si>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</si>
  <si>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1,61 руб./м2</t>
  </si>
  <si>
    <t>СОИ(     вода )               0,04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</si>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</sst>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2" fillId="0" borderId="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1">
        <row r="8">
          <cell r="L8">
            <v>36340.450000000004</v>
          </cell>
          <cell r="Q8">
            <v>284.6260274639162</v>
          </cell>
          <cell r="R8">
            <v>191.03906000476815</v>
          </cell>
          <cell r="AE8">
            <v>250653.77</v>
          </cell>
        </row>
        <row r="9">
          <cell r="L9">
            <v>35175.869999999995</v>
          </cell>
          <cell r="Q9">
            <v>182.56175052664904</v>
          </cell>
          <cell r="R9">
            <v>575.1398801311641</v>
          </cell>
          <cell r="AE9">
            <v>249426.91</v>
          </cell>
        </row>
        <row r="10">
          <cell r="L10">
            <v>33487.97</v>
          </cell>
          <cell r="Q10">
            <v>324.95018375067906</v>
          </cell>
          <cell r="R10">
            <v>6905.129380566944</v>
          </cell>
          <cell r="AE10">
            <v>249887.95</v>
          </cell>
        </row>
        <row r="11">
          <cell r="L11">
            <v>38325.88</v>
          </cell>
          <cell r="Q11">
            <v>284.3344582843162</v>
          </cell>
          <cell r="R11">
            <v>4857.621877137374</v>
          </cell>
          <cell r="AE11">
            <v>253668.51</v>
          </cell>
        </row>
        <row r="12">
          <cell r="L12">
            <v>37008.24</v>
          </cell>
          <cell r="Q12">
            <v>379.40503914204083</v>
          </cell>
          <cell r="AE12">
            <v>258766.71</v>
          </cell>
        </row>
        <row r="13">
          <cell r="L13">
            <v>48709.83</v>
          </cell>
          <cell r="Q13">
            <v>358.89965860636363</v>
          </cell>
          <cell r="AE13">
            <v>252163.32</v>
          </cell>
        </row>
        <row r="14">
          <cell r="L14">
            <v>104083.92</v>
          </cell>
          <cell r="Q14">
            <v>314.4947230744578</v>
          </cell>
          <cell r="AE14">
            <v>255566.87</v>
          </cell>
        </row>
        <row r="15">
          <cell r="L15">
            <v>38200.46</v>
          </cell>
          <cell r="Q15">
            <v>229.6625612534833</v>
          </cell>
          <cell r="AE15">
            <v>259702.03</v>
          </cell>
        </row>
        <row r="16">
          <cell r="L16">
            <v>41254.07000000001</v>
          </cell>
          <cell r="Q16">
            <v>360.2072601548485</v>
          </cell>
          <cell r="R16">
            <v>434.9869293332757</v>
          </cell>
          <cell r="AE16">
            <v>260001.56</v>
          </cell>
        </row>
        <row r="17">
          <cell r="L17">
            <v>40984.48</v>
          </cell>
          <cell r="Q17">
            <v>318.092857212649</v>
          </cell>
          <cell r="R17">
            <v>807.5278739012676</v>
          </cell>
          <cell r="AE17">
            <v>255435.08</v>
          </cell>
        </row>
        <row r="18">
          <cell r="L18">
            <v>70351.56000000001</v>
          </cell>
          <cell r="Q18">
            <v>225.0573142658376</v>
          </cell>
          <cell r="R18">
            <v>37.89804700171576</v>
          </cell>
          <cell r="AE18">
            <v>261938.02</v>
          </cell>
        </row>
        <row r="19">
          <cell r="L19">
            <v>65336.61</v>
          </cell>
          <cell r="Q19">
            <v>199.9409386077706</v>
          </cell>
          <cell r="R19">
            <v>1569.0251309489845</v>
          </cell>
          <cell r="AE19">
            <v>249340.04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1">
        <row r="8">
          <cell r="S8">
            <v>1024.1162284503816</v>
          </cell>
        </row>
        <row r="9">
          <cell r="S9">
            <v>1028.3660821416147</v>
          </cell>
        </row>
        <row r="10">
          <cell r="S10">
            <v>1079.872866205776</v>
          </cell>
        </row>
        <row r="11">
          <cell r="S11">
            <v>950.1395181991926</v>
          </cell>
        </row>
        <row r="12">
          <cell r="S12">
            <v>1018.5510429604907</v>
          </cell>
        </row>
        <row r="13">
          <cell r="S13">
            <v>1081.2560574018128</v>
          </cell>
        </row>
        <row r="14">
          <cell r="S14">
            <v>1073.1069862387292</v>
          </cell>
        </row>
        <row r="15">
          <cell r="S15">
            <v>1035.1702879861489</v>
          </cell>
        </row>
        <row r="16">
          <cell r="S16">
            <v>1112.3847837905441</v>
          </cell>
        </row>
        <row r="17">
          <cell r="S17">
            <v>968.8138205015966</v>
          </cell>
        </row>
        <row r="18">
          <cell r="S18">
            <v>1022.3305406604316</v>
          </cell>
        </row>
        <row r="19">
          <cell r="S19">
            <v>1207.1445689490079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6">
      <selection activeCell="D26" sqref="D26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3" width="10.140625" style="0" customWidth="1"/>
    <col min="4" max="4" width="7.421875" style="0" customWidth="1"/>
    <col min="5" max="5" width="6.421875" style="0" customWidth="1"/>
    <col min="6" max="6" width="8.57421875" style="0" customWidth="1"/>
    <col min="7" max="7" width="7.7109375" style="0" customWidth="1"/>
    <col min="8" max="9" width="8.28125" style="0" customWidth="1"/>
    <col min="10" max="10" width="6.140625" style="0" customWidth="1"/>
    <col min="11" max="11" width="4.140625" style="0" customWidth="1"/>
    <col min="12" max="12" width="4.7109375" style="0" customWidth="1"/>
    <col min="13" max="13" width="5.8515625" style="0" customWidth="1"/>
    <col min="14" max="14" width="6.28125" style="0" customWidth="1"/>
    <col min="15" max="15" width="6.7109375" style="0" customWidth="1"/>
    <col min="16" max="16" width="3.8515625" style="0" customWidth="1"/>
    <col min="17" max="17" width="3.28125" style="0" customWidth="1"/>
    <col min="18" max="18" width="6.140625" style="0" customWidth="1"/>
    <col min="19" max="19" width="6.57421875" style="0" customWidth="1"/>
    <col min="20" max="21" width="5.8515625" style="0" customWidth="1"/>
    <col min="22" max="22" width="6.140625" style="0" customWidth="1"/>
    <col min="23" max="23" width="6.57421875" style="0" customWidth="1"/>
    <col min="25" max="25" width="8.8515625" style="0" customWidth="1"/>
    <col min="26" max="26" width="9.00390625" style="0" customWidth="1"/>
    <col min="27" max="27" width="10.421875" style="0" customWidth="1"/>
  </cols>
  <sheetData>
    <row r="1" spans="1:12" ht="15">
      <c r="A1" s="1" t="s">
        <v>0</v>
      </c>
      <c r="L1" s="2"/>
    </row>
    <row r="2" spans="1:17" ht="14.25">
      <c r="A2" s="2"/>
      <c r="B2">
        <f>2535.75+736.6</f>
        <v>3272.35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65.75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19" t="s">
        <v>19</v>
      </c>
      <c r="M7" s="19" t="s">
        <v>20</v>
      </c>
      <c r="N7" s="20" t="s">
        <v>21</v>
      </c>
      <c r="O7" s="19" t="s">
        <v>22</v>
      </c>
      <c r="P7" s="19" t="s">
        <v>23</v>
      </c>
      <c r="Q7" s="21" t="s">
        <v>24</v>
      </c>
      <c r="R7" s="21" t="s">
        <v>25</v>
      </c>
      <c r="S7" s="21" t="s">
        <v>26</v>
      </c>
      <c r="T7" s="21" t="s">
        <v>27</v>
      </c>
      <c r="U7" s="21" t="s">
        <v>28</v>
      </c>
      <c r="V7" s="21" t="s">
        <v>29</v>
      </c>
      <c r="W7" s="19" t="s">
        <v>30</v>
      </c>
      <c r="X7" s="22"/>
      <c r="Y7" s="22"/>
      <c r="Z7" s="11"/>
      <c r="AA7" s="23"/>
    </row>
    <row r="8" spans="1:27" ht="19.5" customHeight="1">
      <c r="A8" s="24" t="s">
        <v>31</v>
      </c>
      <c r="B8" s="25">
        <f>'[1]Окт 17'!$L$8</f>
        <v>36340.450000000004</v>
      </c>
      <c r="C8" s="25">
        <f>8.3*2535.75+7.4*736.6+(1.54+0.04)*B2</f>
        <v>31667.878000000004</v>
      </c>
      <c r="D8" s="26">
        <f>C8*60/100</f>
        <v>19000.7268</v>
      </c>
      <c r="E8" s="26">
        <f>D8*28/100</f>
        <v>5320.203504</v>
      </c>
      <c r="F8" s="25">
        <v>11492.64</v>
      </c>
      <c r="G8" s="25">
        <f>'[1]Окт 17'!$Q8</f>
        <v>284.6260274639162</v>
      </c>
      <c r="H8" s="25">
        <f>'[1]Окт 17'!$R8</f>
        <v>191.03906000476815</v>
      </c>
      <c r="I8" s="25">
        <f>'[2]Окт 17'!$S8</f>
        <v>1024.1162284503816</v>
      </c>
      <c r="J8" s="26">
        <f>C8-(D8+E8+F8+G8+H8+I8)</f>
        <v>-5645.473619919059</v>
      </c>
      <c r="K8" s="27"/>
      <c r="L8" s="24">
        <v>134.83</v>
      </c>
      <c r="M8" s="28"/>
      <c r="N8" s="28"/>
      <c r="O8" s="27"/>
      <c r="P8" s="27"/>
      <c r="Q8" s="27"/>
      <c r="R8" s="27"/>
      <c r="S8" s="27"/>
      <c r="T8" s="27"/>
      <c r="U8" s="27"/>
      <c r="V8" s="27"/>
      <c r="W8" s="27"/>
      <c r="X8" s="24">
        <f>SUM(K8:W8)</f>
        <v>134.83</v>
      </c>
      <c r="Y8" s="25">
        <f>C8+X8</f>
        <v>31802.708000000006</v>
      </c>
      <c r="Z8" s="25">
        <f>B8-C8-X8</f>
        <v>4537.742</v>
      </c>
      <c r="AA8" s="25">
        <f>'[1]Окт 17'!$AE$8</f>
        <v>250653.77</v>
      </c>
    </row>
    <row r="9" spans="1:27" ht="19.5" customHeight="1">
      <c r="A9" s="24" t="s">
        <v>32</v>
      </c>
      <c r="B9" s="25">
        <f>'[1]Окт 17'!$L$9</f>
        <v>35175.869999999995</v>
      </c>
      <c r="C9" s="25">
        <f>8.3*2535.75+7.4*736.6+(1.54+0.04)*B2</f>
        <v>31667.878000000004</v>
      </c>
      <c r="D9" s="26">
        <f aca="true" t="shared" si="0" ref="D9:D19">C9*60/100</f>
        <v>19000.7268</v>
      </c>
      <c r="E9" s="26">
        <f aca="true" t="shared" si="1" ref="E9:E20">D9*28/100</f>
        <v>5320.203504</v>
      </c>
      <c r="F9" s="25">
        <v>0</v>
      </c>
      <c r="G9" s="25">
        <f>'[1]Окт 17'!$Q9</f>
        <v>182.56175052664904</v>
      </c>
      <c r="H9" s="25">
        <f>'[1]Окт 17'!$R9</f>
        <v>575.1398801311641</v>
      </c>
      <c r="I9" s="25">
        <f>'[2]Окт 17'!$S9</f>
        <v>1028.3660821416147</v>
      </c>
      <c r="J9" s="26">
        <f aca="true" t="shared" si="2" ref="J9:J19">C9-(D9+E9+F9+G9+H9+I9)</f>
        <v>5560.879983200575</v>
      </c>
      <c r="K9" s="27"/>
      <c r="L9" s="24">
        <v>134.83</v>
      </c>
      <c r="M9" s="27"/>
      <c r="N9" s="27"/>
      <c r="O9" s="27">
        <v>2529</v>
      </c>
      <c r="P9" s="27"/>
      <c r="Q9" s="27"/>
      <c r="R9" s="27"/>
      <c r="S9" s="27"/>
      <c r="T9" s="27">
        <v>9000</v>
      </c>
      <c r="U9" s="27"/>
      <c r="V9" s="27"/>
      <c r="W9" s="27">
        <f>499</f>
        <v>499</v>
      </c>
      <c r="X9" s="24">
        <f>K9+L9+M9+N9+O9+P9+V9+W9+R9+S9+T9+U9</f>
        <v>12162.83</v>
      </c>
      <c r="Y9" s="25">
        <f>C9+X9</f>
        <v>43830.708000000006</v>
      </c>
      <c r="Z9" s="25">
        <f aca="true" t="shared" si="3" ref="Z9:Z19">B9-C9-X9</f>
        <v>-8654.838000000009</v>
      </c>
      <c r="AA9" s="25">
        <f>'[1]Окт 17'!$AE$9</f>
        <v>249426.91</v>
      </c>
    </row>
    <row r="10" spans="1:27" ht="19.5" customHeight="1">
      <c r="A10" s="24" t="s">
        <v>33</v>
      </c>
      <c r="B10" s="25">
        <f>'[1]Окт 17'!$L$10</f>
        <v>33487.97</v>
      </c>
      <c r="C10" s="25">
        <f>8.3*2535.75+7.4*736.6+(1.54+0.04)*B2</f>
        <v>31667.878000000004</v>
      </c>
      <c r="D10" s="26">
        <f t="shared" si="0"/>
        <v>19000.7268</v>
      </c>
      <c r="E10" s="26">
        <f t="shared" si="1"/>
        <v>5320.203504</v>
      </c>
      <c r="F10" s="25">
        <v>1317.44</v>
      </c>
      <c r="G10" s="25">
        <f>'[1]Окт 17'!$Q10</f>
        <v>324.95018375067906</v>
      </c>
      <c r="H10" s="25">
        <f>'[1]Окт 17'!$R10</f>
        <v>6905.129380566944</v>
      </c>
      <c r="I10" s="25">
        <f>'[2]Окт 17'!$S10</f>
        <v>1079.872866205776</v>
      </c>
      <c r="J10" s="26">
        <f t="shared" si="2"/>
        <v>-2280.444734523393</v>
      </c>
      <c r="K10" s="27"/>
      <c r="L10" s="24">
        <v>134.83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>
        <f aca="true" t="shared" si="4" ref="X10:X19">K10+L10+M10+N10+O10+P10+V10+W10+R10+S10</f>
        <v>134.83</v>
      </c>
      <c r="Y10" s="25">
        <f aca="true" t="shared" si="5" ref="Y10:Y19">C10+X10</f>
        <v>31802.708000000006</v>
      </c>
      <c r="Z10" s="25">
        <f t="shared" si="3"/>
        <v>1685.261999999997</v>
      </c>
      <c r="AA10" s="25">
        <f>'[1]Окт 17'!$AE$10</f>
        <v>249887.95</v>
      </c>
    </row>
    <row r="11" spans="1:27" ht="19.5" customHeight="1">
      <c r="A11" s="24" t="s">
        <v>34</v>
      </c>
      <c r="B11" s="25">
        <f>'[1]Окт 17'!$L$11</f>
        <v>38325.88</v>
      </c>
      <c r="C11" s="25">
        <f>8.3*2535.75+7.4*736.6+(1.54+0.04)*B2</f>
        <v>31667.878000000004</v>
      </c>
      <c r="D11" s="26">
        <f t="shared" si="0"/>
        <v>19000.7268</v>
      </c>
      <c r="E11" s="26">
        <f t="shared" si="1"/>
        <v>5320.203504</v>
      </c>
      <c r="F11" s="25">
        <v>1921.28</v>
      </c>
      <c r="G11" s="25">
        <f>'[1]Окт 17'!$Q11</f>
        <v>284.3344582843162</v>
      </c>
      <c r="H11" s="25">
        <f>'[1]Окт 17'!$R11</f>
        <v>4857.621877137374</v>
      </c>
      <c r="I11" s="25">
        <f>'[2]Окт 17'!$S11</f>
        <v>950.1395181991926</v>
      </c>
      <c r="J11" s="26">
        <f t="shared" si="2"/>
        <v>-666.4281576208814</v>
      </c>
      <c r="K11" s="27"/>
      <c r="L11" s="24">
        <v>134.83</v>
      </c>
      <c r="M11" s="27">
        <v>8620</v>
      </c>
      <c r="N11" s="27"/>
      <c r="O11" s="27"/>
      <c r="P11" s="27"/>
      <c r="Q11" s="27"/>
      <c r="R11" s="27">
        <f>21264+5000</f>
        <v>26264</v>
      </c>
      <c r="S11" s="27"/>
      <c r="T11" s="27"/>
      <c r="U11" s="27">
        <v>2950</v>
      </c>
      <c r="V11" s="27"/>
      <c r="W11" s="27"/>
      <c r="X11" s="24">
        <f>K11+L11+M11+N11+O11+P11+V11+W11+R11+S11+T11+U11</f>
        <v>37968.83</v>
      </c>
      <c r="Y11" s="25">
        <f t="shared" si="5"/>
        <v>69636.70800000001</v>
      </c>
      <c r="Z11" s="25">
        <f t="shared" si="3"/>
        <v>-31310.82800000001</v>
      </c>
      <c r="AA11" s="25">
        <f>'[1]Окт 17'!$AE$11</f>
        <v>253668.51</v>
      </c>
    </row>
    <row r="12" spans="1:27" ht="19.5" customHeight="1">
      <c r="A12" s="24" t="s">
        <v>35</v>
      </c>
      <c r="B12" s="25">
        <f>'[1]Окт 17'!$L$12</f>
        <v>37008.24</v>
      </c>
      <c r="C12" s="25">
        <f>8.3*2535.75+7.4*736.6+(1.54+0.04)*B2</f>
        <v>31667.878000000004</v>
      </c>
      <c r="D12" s="26">
        <f t="shared" si="0"/>
        <v>19000.7268</v>
      </c>
      <c r="E12" s="26">
        <f t="shared" si="1"/>
        <v>5320.203504</v>
      </c>
      <c r="F12" s="25">
        <v>0</v>
      </c>
      <c r="G12" s="25">
        <f>'[1]Окт 17'!$Q12</f>
        <v>379.40503914204083</v>
      </c>
      <c r="H12" s="25">
        <v>232.38</v>
      </c>
      <c r="I12" s="25">
        <f>'[2]Окт 17'!$S12</f>
        <v>1018.5510429604907</v>
      </c>
      <c r="J12" s="26">
        <f t="shared" si="2"/>
        <v>5716.6116138974685</v>
      </c>
      <c r="K12" s="24"/>
      <c r="L12" s="24">
        <v>134.83</v>
      </c>
      <c r="M12" s="27"/>
      <c r="N12" s="27"/>
      <c r="O12" s="27"/>
      <c r="P12" s="27"/>
      <c r="Q12" s="27"/>
      <c r="R12" s="27"/>
      <c r="S12" s="27">
        <v>3090</v>
      </c>
      <c r="T12" s="27"/>
      <c r="U12" s="27">
        <v>2950</v>
      </c>
      <c r="V12" s="27"/>
      <c r="W12" s="27">
        <f>5747+1500</f>
        <v>7247</v>
      </c>
      <c r="X12" s="24">
        <f>K12+L12+M12+N12+O12+P12+V12+W12+R12+S12+T12+U12</f>
        <v>13421.83</v>
      </c>
      <c r="Y12" s="25">
        <f t="shared" si="5"/>
        <v>45089.708000000006</v>
      </c>
      <c r="Z12" s="25">
        <f t="shared" si="3"/>
        <v>-8081.468000000006</v>
      </c>
      <c r="AA12" s="25">
        <f>'[1]Окт 17'!$AE$12</f>
        <v>258766.71</v>
      </c>
    </row>
    <row r="13" spans="1:27" ht="19.5" customHeight="1">
      <c r="A13" s="24" t="s">
        <v>36</v>
      </c>
      <c r="B13" s="25">
        <f>'[1]Окт 17'!$L$13</f>
        <v>48709.83</v>
      </c>
      <c r="C13" s="25">
        <f>8.3*2535.75+7.4*736.6+(1.54+0.04)*B2</f>
        <v>31667.878000000004</v>
      </c>
      <c r="D13" s="26">
        <f t="shared" si="0"/>
        <v>19000.7268</v>
      </c>
      <c r="E13" s="26">
        <f t="shared" si="1"/>
        <v>5320.203504</v>
      </c>
      <c r="F13" s="25">
        <v>9597.44</v>
      </c>
      <c r="G13" s="25">
        <f>'[1]Окт 17'!$Q13</f>
        <v>358.89965860636363</v>
      </c>
      <c r="H13" s="25">
        <v>199.83</v>
      </c>
      <c r="I13" s="25">
        <f>'[2]Окт 17'!$S13</f>
        <v>1081.2560574018128</v>
      </c>
      <c r="J13" s="26">
        <f t="shared" si="2"/>
        <v>-3890.4780200081805</v>
      </c>
      <c r="K13" s="27"/>
      <c r="L13" s="24">
        <v>134.83</v>
      </c>
      <c r="M13" s="27"/>
      <c r="N13" s="27"/>
      <c r="O13" s="27">
        <v>57472</v>
      </c>
      <c r="P13" s="27"/>
      <c r="Q13" s="27"/>
      <c r="R13" s="27"/>
      <c r="S13" s="27"/>
      <c r="T13" s="27"/>
      <c r="U13" s="27"/>
      <c r="V13" s="27">
        <v>8000</v>
      </c>
      <c r="W13" s="27"/>
      <c r="X13" s="24">
        <f t="shared" si="4"/>
        <v>65606.83</v>
      </c>
      <c r="Y13" s="25">
        <f t="shared" si="5"/>
        <v>97274.70800000001</v>
      </c>
      <c r="Z13" s="25">
        <f t="shared" si="3"/>
        <v>-48564.878000000004</v>
      </c>
      <c r="AA13" s="25">
        <f>'[1]Окт 17'!$AE$13</f>
        <v>252163.32</v>
      </c>
    </row>
    <row r="14" spans="1:27" ht="19.5" customHeight="1">
      <c r="A14" s="24" t="s">
        <v>37</v>
      </c>
      <c r="B14" s="25">
        <f>'[1]Окт 17'!$L$14</f>
        <v>104083.92</v>
      </c>
      <c r="C14" s="25">
        <f>8.3*2535.75+7.4*736.6+(1.61+0.04)*B2</f>
        <v>31896.942500000005</v>
      </c>
      <c r="D14" s="26">
        <f t="shared" si="0"/>
        <v>19138.165500000003</v>
      </c>
      <c r="E14" s="26">
        <f t="shared" si="1"/>
        <v>5358.686340000001</v>
      </c>
      <c r="F14" s="25">
        <v>9364.35</v>
      </c>
      <c r="G14" s="25">
        <f>'[1]Окт 17'!$Q14</f>
        <v>314.4947230744578</v>
      </c>
      <c r="H14" s="25">
        <v>983.48</v>
      </c>
      <c r="I14" s="25">
        <f>'[2]Окт 17'!$S14</f>
        <v>1073.1069862387292</v>
      </c>
      <c r="J14" s="26">
        <f t="shared" si="2"/>
        <v>-4335.341049313189</v>
      </c>
      <c r="K14" s="27"/>
      <c r="L14" s="24">
        <v>134.83</v>
      </c>
      <c r="M14" s="27">
        <f>14368+1700</f>
        <v>16068</v>
      </c>
      <c r="N14" s="27"/>
      <c r="O14" s="27"/>
      <c r="P14" s="27"/>
      <c r="Q14" s="27"/>
      <c r="R14" s="27"/>
      <c r="S14" s="27"/>
      <c r="T14" s="27"/>
      <c r="U14" s="27"/>
      <c r="V14" s="27">
        <v>8000</v>
      </c>
      <c r="W14" s="27"/>
      <c r="X14" s="24">
        <f t="shared" si="4"/>
        <v>24202.83</v>
      </c>
      <c r="Y14" s="25">
        <f t="shared" si="5"/>
        <v>56099.77250000001</v>
      </c>
      <c r="Z14" s="25">
        <f t="shared" si="3"/>
        <v>47984.14749999999</v>
      </c>
      <c r="AA14" s="25">
        <f>'[1]Окт 17'!$AE$14</f>
        <v>255566.87</v>
      </c>
    </row>
    <row r="15" spans="1:27" ht="19.5" customHeight="1">
      <c r="A15" s="24" t="s">
        <v>38</v>
      </c>
      <c r="B15" s="25">
        <f>'[1]Окт 17'!$L$15</f>
        <v>38200.46</v>
      </c>
      <c r="C15" s="25">
        <f>8.3*2535.75+7.4*736.6+(1.61+0.04)*B2</f>
        <v>31896.942500000005</v>
      </c>
      <c r="D15" s="26">
        <f t="shared" si="0"/>
        <v>19138.165500000003</v>
      </c>
      <c r="E15" s="26">
        <f t="shared" si="1"/>
        <v>5358.686340000001</v>
      </c>
      <c r="F15" s="25">
        <v>9521.38</v>
      </c>
      <c r="G15" s="25">
        <f>'[1]Окт 17'!$Q15</f>
        <v>229.6625612534833</v>
      </c>
      <c r="H15" s="25">
        <v>982.58</v>
      </c>
      <c r="I15" s="25">
        <f>'[2]Окт 17'!$S15</f>
        <v>1035.1702879861489</v>
      </c>
      <c r="J15" s="26">
        <f t="shared" si="2"/>
        <v>-4368.70218923963</v>
      </c>
      <c r="K15" s="27"/>
      <c r="L15" s="24">
        <v>134.83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4">
        <f t="shared" si="4"/>
        <v>134.83</v>
      </c>
      <c r="Y15" s="25">
        <f t="shared" si="5"/>
        <v>32031.772500000006</v>
      </c>
      <c r="Z15" s="25">
        <f t="shared" si="3"/>
        <v>6168.6874999999945</v>
      </c>
      <c r="AA15" s="25">
        <f>'[1]Окт 17'!$AE$15</f>
        <v>259702.03</v>
      </c>
    </row>
    <row r="16" spans="1:27" ht="19.5" customHeight="1">
      <c r="A16" s="24" t="s">
        <v>39</v>
      </c>
      <c r="B16" s="25">
        <f>'[1]Окт 17'!$L$16</f>
        <v>41254.07000000001</v>
      </c>
      <c r="C16" s="25">
        <f>8.3*2535.75+7.4*736.6+(1.61+0.04)*B2</f>
        <v>31896.942500000005</v>
      </c>
      <c r="D16" s="26">
        <f t="shared" si="0"/>
        <v>19138.165500000003</v>
      </c>
      <c r="E16" s="26">
        <f t="shared" si="1"/>
        <v>5358.686340000001</v>
      </c>
      <c r="F16" s="25">
        <v>0</v>
      </c>
      <c r="G16" s="25">
        <f>'[1]Окт 17'!$Q16</f>
        <v>360.2072601548485</v>
      </c>
      <c r="H16" s="25">
        <f>'[1]Окт 17'!$R16</f>
        <v>434.9869293332757</v>
      </c>
      <c r="I16" s="25">
        <f>'[2]Окт 17'!$S16</f>
        <v>1112.3847837905441</v>
      </c>
      <c r="J16" s="26">
        <f t="shared" si="2"/>
        <v>5492.511686721333</v>
      </c>
      <c r="K16" s="27"/>
      <c r="L16" s="24">
        <v>134.83</v>
      </c>
      <c r="M16" s="27"/>
      <c r="N16" s="27">
        <f>32200</f>
        <v>32200</v>
      </c>
      <c r="O16" s="27"/>
      <c r="P16" s="27"/>
      <c r="Q16" s="27"/>
      <c r="R16" s="27"/>
      <c r="S16" s="27"/>
      <c r="T16" s="27"/>
      <c r="U16" s="27"/>
      <c r="V16" s="27"/>
      <c r="W16" s="27">
        <v>17800</v>
      </c>
      <c r="X16" s="24">
        <f t="shared" si="4"/>
        <v>50134.83</v>
      </c>
      <c r="Y16" s="25">
        <f t="shared" si="5"/>
        <v>82031.7725</v>
      </c>
      <c r="Z16" s="25">
        <f t="shared" si="3"/>
        <v>-40777.7025</v>
      </c>
      <c r="AA16" s="25">
        <f>'[1]Окт 17'!$AE$16</f>
        <v>260001.56</v>
      </c>
    </row>
    <row r="17" spans="1:27" ht="19.5" customHeight="1">
      <c r="A17" s="24" t="s">
        <v>40</v>
      </c>
      <c r="B17" s="25">
        <f>'[1]Окт 17'!$L$17</f>
        <v>40984.48</v>
      </c>
      <c r="C17" s="25">
        <f>8.72*2535.75+7.78*736.6+(1.61+0.04)*B2</f>
        <v>33241.8655</v>
      </c>
      <c r="D17" s="26">
        <f t="shared" si="0"/>
        <v>19945.1193</v>
      </c>
      <c r="E17" s="26">
        <f t="shared" si="1"/>
        <v>5584.633404</v>
      </c>
      <c r="F17" s="25">
        <v>0</v>
      </c>
      <c r="G17" s="25">
        <f>'[1]Окт 17'!$Q17</f>
        <v>318.092857212649</v>
      </c>
      <c r="H17" s="25">
        <f>'[1]Окт 17'!$R17</f>
        <v>807.5278739012676</v>
      </c>
      <c r="I17" s="25">
        <f>'[2]Окт 17'!$S17</f>
        <v>968.8138205015966</v>
      </c>
      <c r="J17" s="26">
        <f t="shared" si="2"/>
        <v>5617.678244384486</v>
      </c>
      <c r="K17" s="27"/>
      <c r="L17" s="24">
        <v>134.83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4">
        <f t="shared" si="4"/>
        <v>134.83</v>
      </c>
      <c r="Y17" s="25">
        <f t="shared" si="5"/>
        <v>33376.6955</v>
      </c>
      <c r="Z17" s="25">
        <f t="shared" si="3"/>
        <v>7607.784500000003</v>
      </c>
      <c r="AA17" s="25">
        <f>'[1]Окт 17'!$AE$17</f>
        <v>255435.08</v>
      </c>
    </row>
    <row r="18" spans="1:27" ht="19.5" customHeight="1">
      <c r="A18" s="24" t="s">
        <v>41</v>
      </c>
      <c r="B18" s="25">
        <f>'[1]Окт 17'!$L$18</f>
        <v>70351.56000000001</v>
      </c>
      <c r="C18" s="25">
        <f>8.72*2535.75+7.78*736.6+(1.61+0.04)*B2</f>
        <v>33241.8655</v>
      </c>
      <c r="D18" s="26">
        <f t="shared" si="0"/>
        <v>19945.1193</v>
      </c>
      <c r="E18" s="26">
        <f t="shared" si="1"/>
        <v>5584.633404</v>
      </c>
      <c r="F18" s="25">
        <v>2405.24</v>
      </c>
      <c r="G18" s="25">
        <f>'[1]Окт 17'!$Q18</f>
        <v>225.0573142658376</v>
      </c>
      <c r="H18" s="25">
        <f>'[1]Окт 17'!$R18</f>
        <v>37.89804700171576</v>
      </c>
      <c r="I18" s="25">
        <f>'[2]Окт 17'!$S18</f>
        <v>1022.3305406604316</v>
      </c>
      <c r="J18" s="26">
        <f t="shared" si="2"/>
        <v>4021.586894072021</v>
      </c>
      <c r="K18" s="27"/>
      <c r="L18" s="24">
        <v>134.83</v>
      </c>
      <c r="M18" s="27"/>
      <c r="N18" s="27"/>
      <c r="O18" s="27">
        <v>26436</v>
      </c>
      <c r="P18" s="27"/>
      <c r="Q18" s="27"/>
      <c r="R18" s="27"/>
      <c r="S18" s="27">
        <v>8276</v>
      </c>
      <c r="T18" s="27"/>
      <c r="U18" s="27"/>
      <c r="V18" s="27"/>
      <c r="W18" s="27"/>
      <c r="X18" s="24">
        <f t="shared" si="4"/>
        <v>34846.83</v>
      </c>
      <c r="Y18" s="25">
        <f t="shared" si="5"/>
        <v>68088.6955</v>
      </c>
      <c r="Z18" s="25">
        <f t="shared" si="3"/>
        <v>2262.8645000000106</v>
      </c>
      <c r="AA18" s="25">
        <f>'[1]Окт 17'!$AE$18</f>
        <v>261938.02</v>
      </c>
    </row>
    <row r="19" spans="1:27" ht="19.5" customHeight="1">
      <c r="A19" s="24" t="s">
        <v>42</v>
      </c>
      <c r="B19" s="25">
        <f>'[1]Окт 17'!$L$19</f>
        <v>65336.61</v>
      </c>
      <c r="C19" s="25">
        <f>8.72*2535.75+7.78*736.6+(1.61+0.04)*B2</f>
        <v>33241.8655</v>
      </c>
      <c r="D19" s="26">
        <f t="shared" si="0"/>
        <v>19945.1193</v>
      </c>
      <c r="E19" s="26">
        <f t="shared" si="1"/>
        <v>5584.633404</v>
      </c>
      <c r="F19" s="25">
        <v>3826.17</v>
      </c>
      <c r="G19" s="25">
        <f>'[1]Окт 17'!$Q19</f>
        <v>199.9409386077706</v>
      </c>
      <c r="H19" s="25">
        <f>'[1]Окт 17'!$R19</f>
        <v>1569.0251309489845</v>
      </c>
      <c r="I19" s="25">
        <f>'[2]Окт 17'!$S19</f>
        <v>1207.1445689490079</v>
      </c>
      <c r="J19" s="26">
        <f t="shared" si="2"/>
        <v>909.832157494242</v>
      </c>
      <c r="K19" s="27"/>
      <c r="L19" s="24">
        <v>134.83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4">
        <f t="shared" si="4"/>
        <v>134.83</v>
      </c>
      <c r="Y19" s="25">
        <f t="shared" si="5"/>
        <v>33376.6955</v>
      </c>
      <c r="Z19" s="25">
        <f t="shared" si="3"/>
        <v>31959.9145</v>
      </c>
      <c r="AA19" s="25">
        <f>'[1]Окт 17'!$AE$19</f>
        <v>249340.04</v>
      </c>
    </row>
    <row r="20" spans="1:27" ht="19.5" customHeight="1">
      <c r="A20" s="29" t="s">
        <v>43</v>
      </c>
      <c r="B20" s="30">
        <f>B8+B9+B10+B11+B12+B13+B14+B15+B16+B17+B18+B19</f>
        <v>589259.34</v>
      </c>
      <c r="C20" s="30">
        <f>C8+C9+C10+C11+C12+C13+C14+C15+C16+C17+C18+C19</f>
        <v>385423.6920000001</v>
      </c>
      <c r="D20" s="31">
        <f>SUM(D8:D19)</f>
        <v>231254.2152</v>
      </c>
      <c r="E20" s="31">
        <f t="shared" si="1"/>
        <v>64751.180256</v>
      </c>
      <c r="F20" s="31">
        <f>SUM(F8:F19)</f>
        <v>49445.939999999995</v>
      </c>
      <c r="G20" s="31">
        <f>SUM(G8:G19)</f>
        <v>3462.232772343011</v>
      </c>
      <c r="H20" s="31">
        <f>SUM(H8:H19)</f>
        <v>17776.638179025493</v>
      </c>
      <c r="I20" s="31">
        <f>SUM(I8:I19)</f>
        <v>12601.252783485728</v>
      </c>
      <c r="J20" s="31">
        <f>SUM(J8:J19)</f>
        <v>6132.232809145793</v>
      </c>
      <c r="K20" s="29">
        <f aca="true" t="shared" si="6" ref="K20:Q20">K8+K9+K10+K11+K12+K13+K14+K15+K16+K17+K18+K19</f>
        <v>0</v>
      </c>
      <c r="L20" s="30">
        <f t="shared" si="6"/>
        <v>1617.9599999999998</v>
      </c>
      <c r="M20" s="29">
        <f t="shared" si="6"/>
        <v>24688</v>
      </c>
      <c r="N20" s="29">
        <f t="shared" si="6"/>
        <v>32200</v>
      </c>
      <c r="O20" s="29">
        <f t="shared" si="6"/>
        <v>86437</v>
      </c>
      <c r="P20" s="32">
        <f t="shared" si="6"/>
        <v>0</v>
      </c>
      <c r="Q20" s="32">
        <f t="shared" si="6"/>
        <v>0</v>
      </c>
      <c r="R20" s="32">
        <f>R8+R9+R10+R11+R12+R13+R14+R15+R16+R17+R18+R19</f>
        <v>26264</v>
      </c>
      <c r="S20" s="32">
        <f>S8+S9+S10+S11+S12+S13+S14+S15+S16+S17+S18+S19</f>
        <v>11366</v>
      </c>
      <c r="T20" s="32">
        <f>SUM(T8:T19)</f>
        <v>9000</v>
      </c>
      <c r="U20" s="32">
        <f>SUM(U8:U19)</f>
        <v>5900</v>
      </c>
      <c r="V20" s="32">
        <f>V8+V9+V10+V11+V12+V13+V14+V15+V16+V17+V18+V19</f>
        <v>16000</v>
      </c>
      <c r="W20" s="32">
        <f>W8+W9+W10+W11+W12+W13+W14+W15+W16+W17+W18+W19</f>
        <v>25546</v>
      </c>
      <c r="X20" s="24">
        <f>K20+L20+M20+N20+O20+P20+V20+W20+R20+S20+T20+U20</f>
        <v>239018.96</v>
      </c>
      <c r="Y20" s="26">
        <f>C20+X20</f>
        <v>624442.6520000001</v>
      </c>
      <c r="Z20" s="26">
        <f>B20-C20-X20</f>
        <v>-35183.31200000012</v>
      </c>
      <c r="AA20" s="25"/>
    </row>
    <row r="21" spans="4:10" ht="12.75">
      <c r="D21" s="33"/>
      <c r="E21" s="33"/>
      <c r="F21" s="33"/>
      <c r="G21" s="33"/>
      <c r="H21" s="33"/>
      <c r="I21" s="33"/>
      <c r="J21" s="33"/>
    </row>
    <row r="22" spans="1:12" ht="12.75">
      <c r="A22" s="2"/>
      <c r="B22" s="34"/>
      <c r="E22" s="35" t="s">
        <v>44</v>
      </c>
      <c r="F22" s="35"/>
      <c r="G22" s="35"/>
      <c r="H22" s="35"/>
      <c r="I22" s="35"/>
      <c r="J22" s="35"/>
      <c r="L22" s="2"/>
    </row>
    <row r="23" spans="1:23" ht="12.75">
      <c r="A23" s="2"/>
      <c r="B23" s="34"/>
      <c r="E23" s="36" t="s">
        <v>45</v>
      </c>
      <c r="F23" s="36"/>
      <c r="G23" s="36"/>
      <c r="H23" s="36"/>
      <c r="I23" s="36"/>
      <c r="J23" s="36"/>
      <c r="L23" s="2"/>
      <c r="N23" s="35"/>
      <c r="O23" s="35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7"/>
      <c r="B24" s="38"/>
      <c r="E24" s="36" t="s">
        <v>46</v>
      </c>
      <c r="F24" s="36"/>
      <c r="G24" s="36"/>
      <c r="H24" s="36"/>
      <c r="I24" s="36"/>
      <c r="J24" s="36"/>
      <c r="L24" s="2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7" t="s">
        <v>47</v>
      </c>
      <c r="C25" s="38">
        <f>B20</f>
        <v>589259.34</v>
      </c>
      <c r="L25" s="2"/>
      <c r="P25" s="35"/>
      <c r="Q25" s="35"/>
      <c r="R25" s="35"/>
      <c r="S25" s="35"/>
      <c r="T25" s="35"/>
      <c r="U25" s="35"/>
      <c r="V25" s="35"/>
      <c r="W25" s="35"/>
    </row>
    <row r="26" spans="1:21" ht="15">
      <c r="A26" s="37" t="s">
        <v>48</v>
      </c>
      <c r="C26" s="38">
        <f>C20+X20</f>
        <v>624442.6520000001</v>
      </c>
      <c r="D26" s="39"/>
      <c r="E26" s="40" t="s">
        <v>49</v>
      </c>
      <c r="F26" s="40"/>
      <c r="G26" s="40"/>
      <c r="H26" s="40"/>
      <c r="I26" s="40"/>
      <c r="J26" s="40"/>
      <c r="K26" s="40"/>
      <c r="L26" s="40"/>
      <c r="M26" s="40">
        <v>20</v>
      </c>
      <c r="T26" s="41"/>
      <c r="U26" s="41"/>
    </row>
    <row r="27" spans="2:25" ht="15.75">
      <c r="B27" s="2"/>
      <c r="E27" s="42" t="s">
        <v>50</v>
      </c>
      <c r="F27" s="43"/>
      <c r="G27" s="43"/>
      <c r="H27" s="43"/>
      <c r="I27" s="43"/>
      <c r="J27" s="43"/>
      <c r="K27" s="43"/>
      <c r="L27" s="43"/>
      <c r="M27" s="44"/>
      <c r="T27" s="45"/>
      <c r="U27" s="45"/>
      <c r="W27" s="46"/>
      <c r="Y27" s="47"/>
    </row>
    <row r="28" spans="1:21" ht="15.75">
      <c r="A28" s="48"/>
      <c r="B28" s="49">
        <v>8.72</v>
      </c>
      <c r="E28" s="50" t="s">
        <v>51</v>
      </c>
      <c r="F28" s="51"/>
      <c r="G28" s="51"/>
      <c r="H28" s="51"/>
      <c r="I28" s="51"/>
      <c r="J28" s="51"/>
      <c r="K28" s="51"/>
      <c r="L28" s="52"/>
      <c r="M28" s="40">
        <v>1</v>
      </c>
      <c r="T28" s="45"/>
      <c r="U28" s="45"/>
    </row>
    <row r="29" spans="1:13" ht="15.75">
      <c r="A29" s="53"/>
      <c r="B29" s="49">
        <v>3.36</v>
      </c>
      <c r="D29" s="54"/>
      <c r="E29" s="50" t="s">
        <v>52</v>
      </c>
      <c r="F29" s="51"/>
      <c r="G29" s="51"/>
      <c r="H29" s="51"/>
      <c r="I29" s="51"/>
      <c r="J29" s="51"/>
      <c r="K29" s="51"/>
      <c r="L29" s="52"/>
      <c r="M29" s="40">
        <v>5</v>
      </c>
    </row>
    <row r="30" spans="1:13" ht="15.75">
      <c r="A30" s="53"/>
      <c r="B30" s="46">
        <f>SUM(B28:B29)</f>
        <v>12.08</v>
      </c>
      <c r="D30" s="54"/>
      <c r="E30" s="40" t="s">
        <v>53</v>
      </c>
      <c r="F30" s="40"/>
      <c r="G30" s="40"/>
      <c r="H30" s="40"/>
      <c r="I30" s="40"/>
      <c r="J30" s="40"/>
      <c r="K30" s="40"/>
      <c r="L30" s="40"/>
      <c r="M30" s="40">
        <v>5</v>
      </c>
    </row>
    <row r="31" spans="1:15" ht="15.75">
      <c r="A31" s="55"/>
      <c r="B31" s="56" t="s">
        <v>54</v>
      </c>
      <c r="C31" s="56"/>
      <c r="D31" s="54"/>
      <c r="E31" s="57" t="s">
        <v>55</v>
      </c>
      <c r="F31" s="57"/>
      <c r="G31" s="57"/>
      <c r="H31" s="57"/>
      <c r="I31" s="57"/>
      <c r="J31" s="57"/>
      <c r="K31" s="57"/>
      <c r="L31" s="57"/>
      <c r="M31" s="40">
        <v>9</v>
      </c>
      <c r="O31" s="47"/>
    </row>
    <row r="32" spans="3:12" ht="15.75">
      <c r="C32" s="56"/>
      <c r="D32" s="56"/>
      <c r="E32" s="56"/>
      <c r="F32" s="56"/>
      <c r="G32" s="56"/>
      <c r="H32" s="56"/>
      <c r="I32" s="56"/>
      <c r="J32" s="56"/>
      <c r="K32" s="56"/>
      <c r="L32" s="58"/>
    </row>
  </sheetData>
  <sheetProtection/>
  <mergeCells count="23">
    <mergeCell ref="C32:K32"/>
    <mergeCell ref="P25:W25"/>
    <mergeCell ref="E27:M27"/>
    <mergeCell ref="E28:L28"/>
    <mergeCell ref="E29:L29"/>
    <mergeCell ref="B31:C31"/>
    <mergeCell ref="E31:L31"/>
    <mergeCell ref="E22:J22"/>
    <mergeCell ref="E23:J23"/>
    <mergeCell ref="N23:O23"/>
    <mergeCell ref="P23:W23"/>
    <mergeCell ref="E24:J24"/>
    <mergeCell ref="P24:W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2022-04-15T07:08:31Z</dcterms:created>
  <dcterms:modified xsi:type="dcterms:W3CDTF">2022-04-15T07:08:42Z</dcterms:modified>
  <cp:category/>
  <cp:version/>
  <cp:contentType/>
  <cp:contentStatus/>
</cp:coreProperties>
</file>