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Октяб,14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<sst xmlns="http://schemas.openxmlformats.org/spreadsheetml/2006/main" count="56" uniqueCount="56">
  <si>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</si>
  <si>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    Октябрьская,     дом       14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</si>
  <si>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</si>
  <si>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</si>
  <si>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</si>
  <si>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</si>
  <si>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</si>
  <si>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</si>
  <si>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</si>
  <si>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</si>
  <si>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числе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</si>
  <si>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</si>
  <si>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</si>
  <si>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</si>
  <si>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</si>
  <si>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</si>
  <si>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</si>
  <si>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</si>
  <si>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</si>
  <si>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</si>
  <si>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</si>
  <si>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</si>
  <si>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</si>
  <si>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</si>
  <si>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</si>
  <si>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</si>
  <si>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</si>
  <si>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</si>
  <si>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</si>
  <si>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</si>
  <si>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</si>
  <si>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</si>
  <si>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</si>
  <si>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</si>
  <si>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</si>
  <si>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</si>
  <si>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</si>
  <si>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</si>
  <si>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</si>
  <si>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</si>
  <si>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</si>
  <si>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</si>
  <si>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</si>
  <si>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</si>
  <si>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</si>
  <si>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1,42 руб./м2</t>
  </si>
  <si>
    <t>СОИ(     вода )               0,05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</si>
  <si>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</si>
  <si>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</si>
  <si>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</si>
  <si>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</si>
  <si>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</si>
  <si>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</si>
  <si>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</si>
  <si>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 01.10.21 г..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</si>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</sst>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28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2" borderId="8" applyNumberFormat="0" applyFont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34" borderId="20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0" fontId="23" fillId="34" borderId="16" xfId="0" applyFont="1" applyFill="1" applyBorder="1" applyAlignment="1">
      <alignment/>
    </xf>
    <xf numFmtId="0" fontId="24" fillId="0" borderId="0" xfId="0" applyFont="1" applyAlignment="1">
      <alignment/>
    </xf>
    <xf numFmtId="2" fontId="22" fillId="0" borderId="0" xfId="0" applyNumberFormat="1" applyFont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24" fillId="0" borderId="0" xfId="0" applyFont="1" applyAlignment="1">
      <alignment horizontal="left"/>
    </xf>
    <xf numFmtId="0" fontId="23" fillId="34" borderId="16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38">
        <row r="8">
          <cell r="L8">
            <v>6184.02</v>
          </cell>
          <cell r="Q8">
            <v>59.96705320816218</v>
          </cell>
          <cell r="R8">
            <v>40.24947956523608</v>
          </cell>
          <cell r="AE8">
            <v>28499.52</v>
          </cell>
        </row>
        <row r="9">
          <cell r="L9">
            <v>3717.5</v>
          </cell>
          <cell r="Q9">
            <v>38.4634191930838</v>
          </cell>
          <cell r="R9">
            <v>53.75470017157622</v>
          </cell>
          <cell r="AE9">
            <v>31762.52</v>
          </cell>
        </row>
        <row r="10">
          <cell r="L10">
            <v>7326.160000000001</v>
          </cell>
          <cell r="Q10">
            <v>68.4628357167703</v>
          </cell>
          <cell r="R10">
            <v>544.889922732087</v>
          </cell>
          <cell r="AE10">
            <v>31416.86</v>
          </cell>
        </row>
        <row r="11">
          <cell r="L11">
            <v>3997.03</v>
          </cell>
          <cell r="Q11">
            <v>59.905623321855835</v>
          </cell>
          <cell r="R11">
            <v>69.02572724465826</v>
          </cell>
          <cell r="AE11">
            <v>34552.68</v>
          </cell>
        </row>
        <row r="12">
          <cell r="L12">
            <v>6078.88</v>
          </cell>
          <cell r="Q12">
            <v>79.93577527817621</v>
          </cell>
          <cell r="R12">
            <v>3478.5814818477074</v>
          </cell>
          <cell r="AE12">
            <v>37042.05</v>
          </cell>
        </row>
        <row r="13">
          <cell r="L13">
            <v>6284.83</v>
          </cell>
          <cell r="Q13">
            <v>75.61555461321099</v>
          </cell>
          <cell r="R13">
            <v>1381.1554347443748</v>
          </cell>
          <cell r="AE13">
            <v>38340.32</v>
          </cell>
        </row>
        <row r="14">
          <cell r="L14">
            <v>5238.200000000001</v>
          </cell>
          <cell r="Q14">
            <v>66.26000426009232</v>
          </cell>
          <cell r="R14">
            <v>100.81016012475426</v>
          </cell>
          <cell r="AE14">
            <v>39586.35</v>
          </cell>
        </row>
        <row r="15">
          <cell r="L15">
            <v>3582.41</v>
          </cell>
          <cell r="Q15">
            <v>48.38695587091529</v>
          </cell>
          <cell r="R15">
            <v>134.14474621184</v>
          </cell>
          <cell r="AE15">
            <v>42874.68</v>
          </cell>
        </row>
        <row r="16">
          <cell r="L16">
            <v>9915.24</v>
          </cell>
          <cell r="Q16">
            <v>75.891049487421</v>
          </cell>
          <cell r="R16">
            <v>1004.2721155462102</v>
          </cell>
          <cell r="AE16">
            <v>42597.68</v>
          </cell>
        </row>
        <row r="17">
          <cell r="L17">
            <v>24334.11</v>
          </cell>
          <cell r="Q17">
            <v>67.01808497125415</v>
          </cell>
          <cell r="R17">
            <v>58.47156329754598</v>
          </cell>
          <cell r="AE17">
            <v>25588.39</v>
          </cell>
        </row>
        <row r="18">
          <cell r="L18">
            <v>4524.29</v>
          </cell>
          <cell r="Q18">
            <v>47.41668940018682</v>
          </cell>
          <cell r="R18">
            <v>7.984632400933312</v>
          </cell>
          <cell r="AE18">
            <v>27834.21</v>
          </cell>
        </row>
        <row r="19">
          <cell r="L19">
            <v>10155.02</v>
          </cell>
          <cell r="Q19">
            <v>42.12499120623146</v>
          </cell>
          <cell r="R19">
            <v>330.5734698647323</v>
          </cell>
          <cell r="AE19">
            <v>25559.3</v>
          </cell>
        </row>
        <row r="20">
          <cell r="R20">
            <v>7203.913433751656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38">
        <row r="8">
          <cell r="S8">
            <v>215.7681534258568</v>
          </cell>
        </row>
        <row r="9">
          <cell r="S9">
            <v>216.66354308751167</v>
          </cell>
        </row>
        <row r="10">
          <cell r="S10">
            <v>227.51536183394887</v>
          </cell>
        </row>
        <row r="11">
          <cell r="S11">
            <v>200.18220944411658</v>
          </cell>
        </row>
        <row r="12">
          <cell r="S12">
            <v>214.59564022543316</v>
          </cell>
        </row>
        <row r="13">
          <cell r="S13">
            <v>227.80678247734141</v>
          </cell>
        </row>
        <row r="14">
          <cell r="S14">
            <v>226.08987770799214</v>
          </cell>
        </row>
        <row r="15">
          <cell r="S15">
            <v>218.09710198426504</v>
          </cell>
        </row>
        <row r="16">
          <cell r="S16">
            <v>234.36520585235067</v>
          </cell>
        </row>
        <row r="17">
          <cell r="S17">
            <v>204.1166454118024</v>
          </cell>
        </row>
        <row r="18">
          <cell r="S18">
            <v>215.39193191278144</v>
          </cell>
        </row>
        <row r="19">
          <cell r="S19">
            <v>254.32987714128265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22" sqref="E22:L22"/>
    </sheetView>
  </sheetViews>
  <sheetFormatPr defaultColWidth="9.140625" defaultRowHeight="12.75"/>
  <cols>
    <col min="1" max="1" width="14.7109375" style="0" customWidth="1"/>
    <col min="2" max="2" width="10.57421875" style="0" customWidth="1"/>
    <col min="3" max="3" width="10.28125" style="0" bestFit="1" customWidth="1"/>
    <col min="4" max="4" width="6.7109375" style="0" customWidth="1"/>
    <col min="5" max="5" width="5.8515625" style="0" customWidth="1"/>
    <col min="6" max="6" width="8.140625" style="0" customWidth="1"/>
    <col min="7" max="7" width="6.7109375" style="0" customWidth="1"/>
    <col min="8" max="8" width="7.8515625" style="0" customWidth="1"/>
    <col min="9" max="9" width="7.421875" style="0" customWidth="1"/>
    <col min="10" max="10" width="6.421875" style="0" customWidth="1"/>
    <col min="11" max="11" width="4.421875" style="0" customWidth="1"/>
    <col min="12" max="13" width="4.7109375" style="0" customWidth="1"/>
    <col min="14" max="14" width="4.421875" style="0" customWidth="1"/>
    <col min="15" max="15" width="4.00390625" style="0" customWidth="1"/>
    <col min="16" max="16" width="5.7109375" style="0" customWidth="1"/>
    <col min="17" max="17" width="4.57421875" style="0" customWidth="1"/>
    <col min="18" max="18" width="5.140625" style="0" customWidth="1"/>
    <col min="19" max="19" width="5.28125" style="0" customWidth="1"/>
    <col min="20" max="20" width="5.00390625" style="0" customWidth="1"/>
    <col min="21" max="22" width="5.28125" style="0" customWidth="1"/>
    <col min="23" max="23" width="6.140625" style="0" customWidth="1"/>
    <col min="24" max="24" width="8.140625" style="0" customWidth="1"/>
    <col min="25" max="25" width="8.57421875" style="0" customWidth="1"/>
    <col min="27" max="27" width="9.28125" style="0" customWidth="1"/>
  </cols>
  <sheetData>
    <row r="1" spans="1:12" ht="15">
      <c r="A1" s="1" t="s">
        <v>0</v>
      </c>
      <c r="L1" s="2"/>
    </row>
    <row r="2" spans="1:18" ht="14.25">
      <c r="A2" s="2"/>
      <c r="B2">
        <f>539.4+75</f>
        <v>614.4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27" ht="12.75">
      <c r="B3" s="2"/>
      <c r="C3" s="2" t="s">
        <v>2</v>
      </c>
      <c r="D3" s="2"/>
      <c r="E3" s="2"/>
      <c r="F3" s="2"/>
      <c r="G3" s="2"/>
      <c r="H3" s="2"/>
      <c r="I3" s="2"/>
      <c r="J3" s="2"/>
      <c r="AA3" s="4" t="s">
        <v>3</v>
      </c>
    </row>
    <row r="4" ht="12.75">
      <c r="AA4" s="5"/>
    </row>
    <row r="5" spans="1:27" ht="12.75" customHeight="1">
      <c r="A5" s="6">
        <v>2021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4" t="s">
        <v>6</v>
      </c>
      <c r="Y5" s="4" t="s">
        <v>7</v>
      </c>
      <c r="Z5" s="10" t="s">
        <v>8</v>
      </c>
      <c r="AA5" s="5"/>
    </row>
    <row r="6" spans="1:27" ht="12.75">
      <c r="A6" s="11"/>
      <c r="B6" s="11"/>
      <c r="C6" s="12" t="s">
        <v>9</v>
      </c>
      <c r="D6" s="13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14"/>
      <c r="Y6" s="14"/>
      <c r="Z6" s="10"/>
      <c r="AA6" s="5"/>
    </row>
    <row r="7" spans="1:27" ht="114.75">
      <c r="A7" s="15"/>
      <c r="B7" s="15"/>
      <c r="C7" s="16"/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18</v>
      </c>
      <c r="L7" s="19" t="s">
        <v>19</v>
      </c>
      <c r="M7" s="19" t="s">
        <v>20</v>
      </c>
      <c r="N7" s="20" t="s">
        <v>21</v>
      </c>
      <c r="O7" s="18" t="s">
        <v>22</v>
      </c>
      <c r="P7" s="19" t="s">
        <v>23</v>
      </c>
      <c r="Q7" s="18" t="s">
        <v>24</v>
      </c>
      <c r="R7" s="18" t="s">
        <v>25</v>
      </c>
      <c r="S7" s="18" t="s">
        <v>26</v>
      </c>
      <c r="T7" s="18" t="s">
        <v>27</v>
      </c>
      <c r="U7" s="18" t="s">
        <v>28</v>
      </c>
      <c r="V7" s="18" t="s">
        <v>29</v>
      </c>
      <c r="W7" s="18" t="s">
        <v>30</v>
      </c>
      <c r="X7" s="21"/>
      <c r="Y7" s="21"/>
      <c r="Z7" s="10"/>
      <c r="AA7" s="22"/>
    </row>
    <row r="8" spans="1:27" ht="20.25" customHeight="1">
      <c r="A8" s="23" t="s">
        <v>31</v>
      </c>
      <c r="B8" s="24">
        <f>'[1]Окт 14'!$L$8</f>
        <v>6184.02</v>
      </c>
      <c r="C8" s="24">
        <f>7.39*B2+(1.36+0.05)*B2</f>
        <v>5406.719999999999</v>
      </c>
      <c r="D8" s="25">
        <f>C8*60/100</f>
        <v>3244.0319999999997</v>
      </c>
      <c r="E8" s="25">
        <f>D8*28/100</f>
        <v>908.3289599999999</v>
      </c>
      <c r="F8" s="24">
        <v>798.56</v>
      </c>
      <c r="G8" s="24">
        <f>'[1]Окт 14'!$Q8</f>
        <v>59.96705320816218</v>
      </c>
      <c r="H8" s="24">
        <f>'[1]Окт 14'!$R8</f>
        <v>40.24947956523608</v>
      </c>
      <c r="I8" s="24">
        <f>'[2]Окт 14'!$S8</f>
        <v>215.7681534258568</v>
      </c>
      <c r="J8" s="25">
        <f>C8-(D8+E8+F8+G8+H8+I8)</f>
        <v>139.81435380074436</v>
      </c>
      <c r="K8" s="26"/>
      <c r="L8" s="26">
        <v>66.67</v>
      </c>
      <c r="M8" s="27"/>
      <c r="N8" s="27"/>
      <c r="O8" s="26"/>
      <c r="P8" s="26"/>
      <c r="Q8" s="26"/>
      <c r="R8" s="26"/>
      <c r="S8" s="26"/>
      <c r="T8" s="26"/>
      <c r="U8" s="26"/>
      <c r="V8" s="26"/>
      <c r="W8" s="26"/>
      <c r="X8" s="23">
        <f>SUM(K8:W8)</f>
        <v>66.67</v>
      </c>
      <c r="Y8" s="24">
        <f>C8+X8</f>
        <v>5473.389999999999</v>
      </c>
      <c r="Z8" s="24">
        <f>B8-C8-X8</f>
        <v>710.6300000000011</v>
      </c>
      <c r="AA8" s="24">
        <f>'[1]Окт 14'!$AE$8</f>
        <v>28499.52</v>
      </c>
    </row>
    <row r="9" spans="1:27" ht="20.25" customHeight="1">
      <c r="A9" s="23" t="s">
        <v>32</v>
      </c>
      <c r="B9" s="24">
        <f>'[1]Окт 14'!$L$9</f>
        <v>3717.5</v>
      </c>
      <c r="C9" s="24">
        <f>7.39*B2+(1.36+0.05)*B2</f>
        <v>5406.719999999999</v>
      </c>
      <c r="D9" s="25">
        <f aca="true" t="shared" si="0" ref="D9:D19">C9*60/100</f>
        <v>3244.0319999999997</v>
      </c>
      <c r="E9" s="25">
        <f aca="true" t="shared" si="1" ref="E9:E20">D9*28/100</f>
        <v>908.3289599999999</v>
      </c>
      <c r="F9" s="24">
        <v>0</v>
      </c>
      <c r="G9" s="24">
        <f>'[1]Окт 14'!$Q9</f>
        <v>38.4634191930838</v>
      </c>
      <c r="H9" s="24">
        <f>'[1]Окт 14'!$R9</f>
        <v>53.75470017157622</v>
      </c>
      <c r="I9" s="24">
        <f>'[2]Окт 14'!$S9</f>
        <v>216.66354308751167</v>
      </c>
      <c r="J9" s="25">
        <f aca="true" t="shared" si="2" ref="J9:J19">C9-(D9+E9+F9+G9+H9+I9)</f>
        <v>945.4773775478279</v>
      </c>
      <c r="K9" s="26"/>
      <c r="L9" s="26">
        <v>66.67</v>
      </c>
      <c r="M9" s="26"/>
      <c r="N9" s="26"/>
      <c r="O9" s="26"/>
      <c r="P9" s="26"/>
      <c r="Q9" s="26"/>
      <c r="R9" s="26"/>
      <c r="S9" s="26"/>
      <c r="T9" s="26">
        <v>9000</v>
      </c>
      <c r="U9" s="26"/>
      <c r="V9" s="26"/>
      <c r="W9" s="26">
        <f>498</f>
        <v>498</v>
      </c>
      <c r="X9" s="23">
        <f>K9+L9+M9+N9+O9+P9+V9+W9+R9+S9+T9+U9</f>
        <v>9564.67</v>
      </c>
      <c r="Y9" s="24">
        <f aca="true" t="shared" si="3" ref="Y9:Y19">C9+X9</f>
        <v>14971.39</v>
      </c>
      <c r="Z9" s="24">
        <f aca="true" t="shared" si="4" ref="Z9:Z19">B9-C9-X9</f>
        <v>-11253.89</v>
      </c>
      <c r="AA9" s="23">
        <f>'[1]Окт 14'!$AE$9</f>
        <v>31762.52</v>
      </c>
    </row>
    <row r="10" spans="1:27" ht="20.25" customHeight="1">
      <c r="A10" s="23" t="s">
        <v>33</v>
      </c>
      <c r="B10" s="24">
        <f>'[1]Окт 14'!$L$10</f>
        <v>7326.160000000001</v>
      </c>
      <c r="C10" s="24">
        <f>7.39*B2+(1.36+0.05)*B2</f>
        <v>5406.719999999999</v>
      </c>
      <c r="D10" s="25">
        <f t="shared" si="0"/>
        <v>3244.0319999999997</v>
      </c>
      <c r="E10" s="25">
        <f t="shared" si="1"/>
        <v>908.3289599999999</v>
      </c>
      <c r="F10" s="24">
        <v>287.04</v>
      </c>
      <c r="G10" s="24">
        <f>'[1]Окт 14'!$Q10</f>
        <v>68.4628357167703</v>
      </c>
      <c r="H10" s="24">
        <f>'[1]Окт 14'!$R10</f>
        <v>544.889922732087</v>
      </c>
      <c r="I10" s="24">
        <f>'[2]Окт 14'!$S10</f>
        <v>227.51536183394887</v>
      </c>
      <c r="J10" s="25">
        <f t="shared" si="2"/>
        <v>126.45091971719285</v>
      </c>
      <c r="K10" s="26"/>
      <c r="L10" s="26">
        <v>66.67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3">
        <f aca="true" t="shared" si="5" ref="X10:X19">K10+L10+M10+N10+O10+P10+V10+W10+R10+S10</f>
        <v>66.67</v>
      </c>
      <c r="Y10" s="24">
        <f t="shared" si="3"/>
        <v>5473.389999999999</v>
      </c>
      <c r="Z10" s="24">
        <f t="shared" si="4"/>
        <v>1852.7700000000013</v>
      </c>
      <c r="AA10" s="24">
        <f>'[1]Окт 14'!$AE$10</f>
        <v>31416.86</v>
      </c>
    </row>
    <row r="11" spans="1:27" ht="20.25" customHeight="1">
      <c r="A11" s="23" t="s">
        <v>34</v>
      </c>
      <c r="B11" s="24">
        <f>'[1]Окт 14'!$L$11</f>
        <v>3997.03</v>
      </c>
      <c r="C11" s="24">
        <f>7.39*B2+(1.36+0.05)*B2</f>
        <v>5406.719999999999</v>
      </c>
      <c r="D11" s="25">
        <f t="shared" si="0"/>
        <v>3244.0319999999997</v>
      </c>
      <c r="E11" s="25">
        <f t="shared" si="1"/>
        <v>908.3289599999999</v>
      </c>
      <c r="F11" s="24">
        <v>0</v>
      </c>
      <c r="G11" s="24">
        <f>'[1]Окт 14'!$Q11</f>
        <v>59.905623321855835</v>
      </c>
      <c r="H11" s="24">
        <f>'[1]Окт 14'!$R11</f>
        <v>69.02572724465826</v>
      </c>
      <c r="I11" s="24">
        <f>'[2]Окт 14'!$S11</f>
        <v>200.18220944411658</v>
      </c>
      <c r="J11" s="25">
        <f t="shared" si="2"/>
        <v>925.2454799893685</v>
      </c>
      <c r="K11" s="26"/>
      <c r="L11" s="26">
        <v>66.67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3">
        <f t="shared" si="5"/>
        <v>66.67</v>
      </c>
      <c r="Y11" s="24">
        <f t="shared" si="3"/>
        <v>5473.389999999999</v>
      </c>
      <c r="Z11" s="24">
        <f t="shared" si="4"/>
        <v>-1476.3599999999992</v>
      </c>
      <c r="AA11" s="24">
        <f>'[1]Окт 14'!$AE$11</f>
        <v>34552.68</v>
      </c>
    </row>
    <row r="12" spans="1:27" ht="20.25" customHeight="1">
      <c r="A12" s="23" t="s">
        <v>35</v>
      </c>
      <c r="B12" s="24">
        <f>'[1]Окт 14'!$L$12</f>
        <v>6078.88</v>
      </c>
      <c r="C12" s="24">
        <f>7.39*B2+(1.36+0.05)*B2</f>
        <v>5406.719999999999</v>
      </c>
      <c r="D12" s="25">
        <f t="shared" si="0"/>
        <v>3244.0319999999997</v>
      </c>
      <c r="E12" s="25">
        <f t="shared" si="1"/>
        <v>908.3289599999999</v>
      </c>
      <c r="F12" s="24">
        <v>7.36</v>
      </c>
      <c r="G12" s="24">
        <f>'[1]Окт 14'!$Q12</f>
        <v>79.93577527817621</v>
      </c>
      <c r="H12" s="24">
        <f>'[1]Окт 14'!$R12</f>
        <v>3478.5814818477074</v>
      </c>
      <c r="I12" s="24">
        <f>'[2]Окт 14'!$S12</f>
        <v>214.59564022543316</v>
      </c>
      <c r="J12" s="25">
        <f t="shared" si="2"/>
        <v>-2526.113857351317</v>
      </c>
      <c r="K12" s="26"/>
      <c r="L12" s="26">
        <v>66.67</v>
      </c>
      <c r="M12" s="26"/>
      <c r="N12" s="26"/>
      <c r="O12" s="26"/>
      <c r="P12" s="26"/>
      <c r="Q12" s="26"/>
      <c r="R12" s="26"/>
      <c r="S12" s="26">
        <v>1700</v>
      </c>
      <c r="T12" s="26"/>
      <c r="U12" s="26">
        <v>2817</v>
      </c>
      <c r="V12" s="26"/>
      <c r="W12" s="26">
        <f>5747+1500</f>
        <v>7247</v>
      </c>
      <c r="X12" s="23">
        <f>K12+L12+M12+N12+O12+P12+V12+W12+R12+S12+T12+U12</f>
        <v>11830.67</v>
      </c>
      <c r="Y12" s="24">
        <f t="shared" si="3"/>
        <v>17237.39</v>
      </c>
      <c r="Z12" s="24">
        <f t="shared" si="4"/>
        <v>-11158.509999999998</v>
      </c>
      <c r="AA12" s="24">
        <f>'[1]Окт 14'!$AE$12</f>
        <v>37042.05</v>
      </c>
    </row>
    <row r="13" spans="1:27" ht="20.25" customHeight="1">
      <c r="A13" s="23" t="s">
        <v>36</v>
      </c>
      <c r="B13" s="24">
        <f>'[1]Окт 14'!$L$13</f>
        <v>6284.83</v>
      </c>
      <c r="C13" s="24">
        <f>7.39*B2+(1.36+0.05)*B2</f>
        <v>5406.719999999999</v>
      </c>
      <c r="D13" s="25">
        <f t="shared" si="0"/>
        <v>3244.0319999999997</v>
      </c>
      <c r="E13" s="25">
        <f t="shared" si="1"/>
        <v>908.3289599999999</v>
      </c>
      <c r="F13" s="24">
        <v>172.96</v>
      </c>
      <c r="G13" s="24">
        <f>'[1]Окт 14'!$Q13</f>
        <v>75.61555461321099</v>
      </c>
      <c r="H13" s="24">
        <f>'[1]Окт 14'!$R13</f>
        <v>1381.1554347443748</v>
      </c>
      <c r="I13" s="24">
        <f>'[2]Окт 14'!$S13</f>
        <v>227.80678247734141</v>
      </c>
      <c r="J13" s="25">
        <f t="shared" si="2"/>
        <v>-603.1787318349279</v>
      </c>
      <c r="K13" s="26"/>
      <c r="L13" s="26">
        <v>66.67</v>
      </c>
      <c r="M13" s="26"/>
      <c r="N13" s="26"/>
      <c r="O13" s="26"/>
      <c r="P13" s="26">
        <f>3831+2000</f>
        <v>5831</v>
      </c>
      <c r="Q13" s="26"/>
      <c r="R13" s="26"/>
      <c r="S13" s="26"/>
      <c r="T13" s="26"/>
      <c r="U13" s="26">
        <v>2817</v>
      </c>
      <c r="V13" s="26"/>
      <c r="W13" s="26"/>
      <c r="X13" s="23">
        <f>K13+L13+M13+N13+O13+P13+V13+W13+R13+S13+T13+U13</f>
        <v>8714.67</v>
      </c>
      <c r="Y13" s="24">
        <f t="shared" si="3"/>
        <v>14121.39</v>
      </c>
      <c r="Z13" s="24">
        <f t="shared" si="4"/>
        <v>-7836.5599999999995</v>
      </c>
      <c r="AA13" s="24">
        <f>'[1]Окт 14'!$AE$13</f>
        <v>38340.32</v>
      </c>
    </row>
    <row r="14" spans="1:27" ht="20.25" customHeight="1">
      <c r="A14" s="23" t="s">
        <v>37</v>
      </c>
      <c r="B14" s="24">
        <f>'[1]Окт 14'!$L$14</f>
        <v>5238.200000000001</v>
      </c>
      <c r="C14" s="24">
        <f>7.39*B2+(1.42+0.05)*B2</f>
        <v>5443.583999999999</v>
      </c>
      <c r="D14" s="25">
        <f t="shared" si="0"/>
        <v>3266.150399999999</v>
      </c>
      <c r="E14" s="25">
        <f t="shared" si="1"/>
        <v>914.5221119999998</v>
      </c>
      <c r="F14" s="24">
        <v>2995.06</v>
      </c>
      <c r="G14" s="24">
        <f>'[1]Окт 14'!$Q14</f>
        <v>66.26000426009232</v>
      </c>
      <c r="H14" s="24">
        <f>'[1]Окт 14'!$R14</f>
        <v>100.81016012475426</v>
      </c>
      <c r="I14" s="24">
        <f>'[2]Окт 14'!$S14</f>
        <v>226.08987770799214</v>
      </c>
      <c r="J14" s="25">
        <f t="shared" si="2"/>
        <v>-2125.3085540928387</v>
      </c>
      <c r="K14" s="26"/>
      <c r="L14" s="26">
        <v>66.67</v>
      </c>
      <c r="M14" s="26"/>
      <c r="N14" s="26"/>
      <c r="O14" s="26"/>
      <c r="P14" s="26">
        <v>6200</v>
      </c>
      <c r="Q14" s="26"/>
      <c r="R14" s="26"/>
      <c r="S14" s="26"/>
      <c r="T14" s="26"/>
      <c r="U14" s="26"/>
      <c r="V14" s="26"/>
      <c r="W14" s="26"/>
      <c r="X14" s="23">
        <f t="shared" si="5"/>
        <v>6266.67</v>
      </c>
      <c r="Y14" s="24">
        <f t="shared" si="3"/>
        <v>11710.253999999999</v>
      </c>
      <c r="Z14" s="24">
        <f t="shared" si="4"/>
        <v>-6472.053999999998</v>
      </c>
      <c r="AA14" s="24">
        <f>'[1]Окт 14'!$AE$14</f>
        <v>39586.35</v>
      </c>
    </row>
    <row r="15" spans="1:27" ht="20.25" customHeight="1">
      <c r="A15" s="23" t="s">
        <v>38</v>
      </c>
      <c r="B15" s="24">
        <f>'[1]Окт 14'!$L$15</f>
        <v>3582.41</v>
      </c>
      <c r="C15" s="24">
        <f>7.39*B2+(1.42+0.05)*B2</f>
        <v>5443.583999999999</v>
      </c>
      <c r="D15" s="25">
        <f t="shared" si="0"/>
        <v>3266.150399999999</v>
      </c>
      <c r="E15" s="25">
        <f t="shared" si="1"/>
        <v>914.5221119999998</v>
      </c>
      <c r="F15" s="24">
        <v>4798.99</v>
      </c>
      <c r="G15" s="24">
        <f>'[1]Окт 14'!$Q15</f>
        <v>48.38695587091529</v>
      </c>
      <c r="H15" s="24">
        <f>'[1]Окт 14'!$R15</f>
        <v>134.14474621184</v>
      </c>
      <c r="I15" s="24">
        <f>'[2]Окт 14'!$S15</f>
        <v>218.09710198426504</v>
      </c>
      <c r="J15" s="25">
        <f t="shared" si="2"/>
        <v>-3936.7073160670207</v>
      </c>
      <c r="K15" s="26"/>
      <c r="L15" s="26">
        <v>66.67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3">
        <f t="shared" si="5"/>
        <v>66.67</v>
      </c>
      <c r="Y15" s="24">
        <f t="shared" si="3"/>
        <v>5510.253999999999</v>
      </c>
      <c r="Z15" s="24">
        <f t="shared" si="4"/>
        <v>-1927.8439999999991</v>
      </c>
      <c r="AA15" s="24">
        <f>'[1]Окт 14'!$AE$15</f>
        <v>42874.68</v>
      </c>
    </row>
    <row r="16" spans="1:27" ht="20.25" customHeight="1">
      <c r="A16" s="23" t="s">
        <v>39</v>
      </c>
      <c r="B16" s="24">
        <f>'[1]Окт 14'!$L$16</f>
        <v>9915.24</v>
      </c>
      <c r="C16" s="24">
        <f>7.39*B2+(1.42+0.05)*B2</f>
        <v>5443.583999999999</v>
      </c>
      <c r="D16" s="25">
        <f t="shared" si="0"/>
        <v>3266.150399999999</v>
      </c>
      <c r="E16" s="25">
        <f t="shared" si="1"/>
        <v>914.5221119999998</v>
      </c>
      <c r="F16" s="24">
        <v>631.95</v>
      </c>
      <c r="G16" s="24">
        <f>'[1]Окт 14'!$Q16</f>
        <v>75.891049487421</v>
      </c>
      <c r="H16" s="24">
        <f>'[1]Окт 14'!$R16</f>
        <v>1004.2721155462102</v>
      </c>
      <c r="I16" s="24">
        <f>'[2]Окт 14'!$S16</f>
        <v>234.36520585235067</v>
      </c>
      <c r="J16" s="25">
        <f t="shared" si="2"/>
        <v>-683.5668828859816</v>
      </c>
      <c r="K16" s="26"/>
      <c r="L16" s="26">
        <v>66.67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3">
        <f t="shared" si="5"/>
        <v>66.67</v>
      </c>
      <c r="Y16" s="24">
        <f t="shared" si="3"/>
        <v>5510.253999999999</v>
      </c>
      <c r="Z16" s="24">
        <f t="shared" si="4"/>
        <v>4404.986000000001</v>
      </c>
      <c r="AA16" s="24">
        <f>'[1]Окт 14'!$AE$16</f>
        <v>42597.68</v>
      </c>
    </row>
    <row r="17" spans="1:27" ht="20.25" customHeight="1">
      <c r="A17" s="23" t="s">
        <v>40</v>
      </c>
      <c r="B17" s="24">
        <f>'[1]Окт 14'!$L$17</f>
        <v>24334.11</v>
      </c>
      <c r="C17" s="24">
        <f>7.78*B2+(1.42+0.05)*B2</f>
        <v>5683.2</v>
      </c>
      <c r="D17" s="25">
        <f t="shared" si="0"/>
        <v>3409.92</v>
      </c>
      <c r="E17" s="25">
        <f t="shared" si="1"/>
        <v>954.7776000000001</v>
      </c>
      <c r="F17" s="24">
        <v>130.22</v>
      </c>
      <c r="G17" s="24">
        <f>'[1]Окт 14'!$Q17</f>
        <v>67.01808497125415</v>
      </c>
      <c r="H17" s="24">
        <f>'[1]Окт 14'!$R17</f>
        <v>58.47156329754598</v>
      </c>
      <c r="I17" s="24">
        <f>'[2]Окт 14'!$S17</f>
        <v>204.1166454118024</v>
      </c>
      <c r="J17" s="25">
        <f t="shared" si="2"/>
        <v>858.6761063193971</v>
      </c>
      <c r="K17" s="26"/>
      <c r="L17" s="26">
        <v>66.67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3">
        <f t="shared" si="5"/>
        <v>66.67</v>
      </c>
      <c r="Y17" s="24">
        <f t="shared" si="3"/>
        <v>5749.87</v>
      </c>
      <c r="Z17" s="24">
        <f t="shared" si="4"/>
        <v>18584.24</v>
      </c>
      <c r="AA17" s="24">
        <f>'[1]Окт 14'!$AE$17</f>
        <v>25588.39</v>
      </c>
    </row>
    <row r="18" spans="1:27" ht="20.25" customHeight="1">
      <c r="A18" s="23" t="s">
        <v>41</v>
      </c>
      <c r="B18" s="24">
        <f>'[1]Окт 14'!$L$18</f>
        <v>4524.29</v>
      </c>
      <c r="C18" s="24">
        <f>7.78*B2+(1.42+0.05)*B2</f>
        <v>5683.2</v>
      </c>
      <c r="D18" s="25">
        <f t="shared" si="0"/>
        <v>3409.92</v>
      </c>
      <c r="E18" s="25">
        <f t="shared" si="1"/>
        <v>954.7776000000001</v>
      </c>
      <c r="F18" s="24">
        <v>0</v>
      </c>
      <c r="G18" s="24">
        <f>'[1]Окт 14'!$Q18</f>
        <v>47.41668940018682</v>
      </c>
      <c r="H18" s="24">
        <f>'[1]Окт 14'!$R18</f>
        <v>7.984632400933312</v>
      </c>
      <c r="I18" s="24">
        <f>'[2]Окт 14'!$S18</f>
        <v>215.39193191278144</v>
      </c>
      <c r="J18" s="25">
        <f t="shared" si="2"/>
        <v>1047.709146286098</v>
      </c>
      <c r="K18" s="26"/>
      <c r="L18" s="26">
        <v>66.67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3">
        <f t="shared" si="5"/>
        <v>66.67</v>
      </c>
      <c r="Y18" s="24">
        <f t="shared" si="3"/>
        <v>5749.87</v>
      </c>
      <c r="Z18" s="24">
        <f t="shared" si="4"/>
        <v>-1225.58</v>
      </c>
      <c r="AA18" s="24">
        <f>'[1]Окт 14'!$AE$18</f>
        <v>27834.21</v>
      </c>
    </row>
    <row r="19" spans="1:27" ht="20.25" customHeight="1">
      <c r="A19" s="23" t="s">
        <v>42</v>
      </c>
      <c r="B19" s="24">
        <f>'[1]Окт 14'!$L$19</f>
        <v>10155.02</v>
      </c>
      <c r="C19" s="24">
        <f>7.78*B2+(1.42+0.05)*B2</f>
        <v>5683.2</v>
      </c>
      <c r="D19" s="25">
        <f t="shared" si="0"/>
        <v>3409.92</v>
      </c>
      <c r="E19" s="25">
        <f t="shared" si="1"/>
        <v>954.7776000000001</v>
      </c>
      <c r="F19" s="24">
        <v>0</v>
      </c>
      <c r="G19" s="24">
        <f>'[1]Окт 14'!$Q19</f>
        <v>42.12499120623146</v>
      </c>
      <c r="H19" s="24">
        <f>'[1]Окт 14'!$R19</f>
        <v>330.5734698647323</v>
      </c>
      <c r="I19" s="24">
        <f>'[2]Окт 14'!$S19</f>
        <v>254.32987714128265</v>
      </c>
      <c r="J19" s="25">
        <f t="shared" si="2"/>
        <v>691.4740617877533</v>
      </c>
      <c r="K19" s="26"/>
      <c r="L19" s="26">
        <v>66.67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3">
        <f t="shared" si="5"/>
        <v>66.67</v>
      </c>
      <c r="Y19" s="24">
        <f t="shared" si="3"/>
        <v>5749.87</v>
      </c>
      <c r="Z19" s="24">
        <f t="shared" si="4"/>
        <v>4405.150000000001</v>
      </c>
      <c r="AA19" s="24">
        <f>'[1]Окт 14'!$AE$19</f>
        <v>25559.3</v>
      </c>
    </row>
    <row r="20" spans="1:27" ht="20.25" customHeight="1">
      <c r="A20" s="28" t="s">
        <v>43</v>
      </c>
      <c r="B20" s="29">
        <f>B8+B9+B10+B11+B12+B13+B14+B15+B16+B17+B18+B19</f>
        <v>91337.69</v>
      </c>
      <c r="C20" s="29">
        <f>C8+C9+C10+C11+C12+C13+C14+C15+C16+C17+C18+C19</f>
        <v>65820.67199999999</v>
      </c>
      <c r="D20" s="30">
        <f>SUM(D8:D19)</f>
        <v>39492.40319999999</v>
      </c>
      <c r="E20" s="30">
        <f t="shared" si="1"/>
        <v>11057.872895999997</v>
      </c>
      <c r="F20" s="30">
        <f>SUM(F8:F19)</f>
        <v>9822.14</v>
      </c>
      <c r="G20" s="30">
        <f>SUM(G8:G19)</f>
        <v>729.4480365273604</v>
      </c>
      <c r="H20" s="25">
        <f>'[1]Окт 14'!$R20</f>
        <v>7203.913433751656</v>
      </c>
      <c r="I20" s="30">
        <f>SUM(I8:I19)</f>
        <v>2654.922330504683</v>
      </c>
      <c r="J20" s="30">
        <f>SUM(J8:J19)</f>
        <v>-5140.027896783704</v>
      </c>
      <c r="K20" s="28">
        <f aca="true" t="shared" si="6" ref="K20:Q20">K8+K9+K10+K11+K12+K13+K14+K15+K16+K17+K18+K19</f>
        <v>0</v>
      </c>
      <c r="L20" s="29">
        <f t="shared" si="6"/>
        <v>800.0399999999998</v>
      </c>
      <c r="M20" s="28">
        <f t="shared" si="6"/>
        <v>0</v>
      </c>
      <c r="N20" s="28">
        <f t="shared" si="6"/>
        <v>0</v>
      </c>
      <c r="O20" s="28">
        <f t="shared" si="6"/>
        <v>0</v>
      </c>
      <c r="P20" s="28">
        <f t="shared" si="6"/>
        <v>12031</v>
      </c>
      <c r="Q20" s="28">
        <f t="shared" si="6"/>
        <v>0</v>
      </c>
      <c r="R20" s="28">
        <f>R8+R9+R10+R11+R12+R13+R14+R15+R16+R17+R18+R19</f>
        <v>0</v>
      </c>
      <c r="S20" s="28">
        <f>S8+S9+S10+S11+S12+S13+S14+S15+S16+S17+S18+S19</f>
        <v>1700</v>
      </c>
      <c r="T20" s="28">
        <f>SUM(T8:T19)</f>
        <v>9000</v>
      </c>
      <c r="U20" s="28">
        <f>SUM(U8:U19)</f>
        <v>5634</v>
      </c>
      <c r="V20" s="28">
        <f>V8+V9+V10+V11+V12+V13+V14+V15+V16+V17+V18+V19</f>
        <v>0</v>
      </c>
      <c r="W20" s="28">
        <f>W8+W9+W10+W11+W12+W13+W14+W15+W16+W17+W18+W19</f>
        <v>7745</v>
      </c>
      <c r="X20" s="25">
        <f>K20+L20+M20+N20+O20+P20+V20+W20+R20+S20+T20+U20</f>
        <v>36910.04</v>
      </c>
      <c r="Y20" s="25">
        <f>C20+X20</f>
        <v>102730.712</v>
      </c>
      <c r="Z20" s="25">
        <f>B20-C20-X20</f>
        <v>-11393.02199999999</v>
      </c>
      <c r="AA20" s="24"/>
    </row>
    <row r="21" spans="4:10" ht="12.75">
      <c r="D21" s="31"/>
      <c r="E21" s="31"/>
      <c r="F21" s="31"/>
      <c r="G21" s="31"/>
      <c r="H21" s="31"/>
      <c r="I21" s="31"/>
      <c r="J21" s="31"/>
    </row>
    <row r="22" spans="1:12" ht="12.75">
      <c r="A22" s="2"/>
      <c r="B22" s="32"/>
      <c r="E22" s="33" t="s">
        <v>44</v>
      </c>
      <c r="F22" s="33"/>
      <c r="G22" s="33"/>
      <c r="H22" s="33"/>
      <c r="I22" s="33"/>
      <c r="J22" s="33"/>
      <c r="K22" s="33"/>
      <c r="L22" s="33"/>
    </row>
    <row r="23" spans="1:23" ht="12.75">
      <c r="A23" s="2"/>
      <c r="B23" s="32"/>
      <c r="E23" s="34" t="s">
        <v>45</v>
      </c>
      <c r="F23" s="34"/>
      <c r="G23" s="34"/>
      <c r="H23" s="34"/>
      <c r="I23" s="34"/>
      <c r="J23" s="34"/>
      <c r="K23" s="34"/>
      <c r="L23" s="34"/>
      <c r="N23" s="33"/>
      <c r="O23" s="33"/>
      <c r="P23" s="34"/>
      <c r="Q23" s="34"/>
      <c r="R23" s="34"/>
      <c r="S23" s="34"/>
      <c r="T23" s="34"/>
      <c r="U23" s="34"/>
      <c r="V23" s="34"/>
      <c r="W23" s="34"/>
    </row>
    <row r="24" spans="1:23" ht="12.75">
      <c r="A24" s="35"/>
      <c r="B24" s="36"/>
      <c r="E24" s="34" t="s">
        <v>46</v>
      </c>
      <c r="F24" s="34"/>
      <c r="G24" s="34"/>
      <c r="H24" s="34"/>
      <c r="I24" s="34"/>
      <c r="J24" s="34"/>
      <c r="K24" s="34"/>
      <c r="L24" s="34"/>
      <c r="P24" s="34"/>
      <c r="Q24" s="34"/>
      <c r="R24" s="34"/>
      <c r="S24" s="34"/>
      <c r="T24" s="34"/>
      <c r="U24" s="34"/>
      <c r="V24" s="34"/>
      <c r="W24" s="34"/>
    </row>
    <row r="25" spans="1:23" ht="12.75">
      <c r="A25" s="35" t="s">
        <v>47</v>
      </c>
      <c r="C25" s="36">
        <f>B20</f>
        <v>91337.69</v>
      </c>
      <c r="L25" s="2"/>
      <c r="P25" s="37"/>
      <c r="Q25" s="37"/>
      <c r="R25" s="37"/>
      <c r="S25" s="37"/>
      <c r="T25" s="37"/>
      <c r="U25" s="37"/>
      <c r="V25" s="37"/>
      <c r="W25" s="37"/>
    </row>
    <row r="26" spans="1:26" ht="15.75">
      <c r="A26" s="35" t="s">
        <v>48</v>
      </c>
      <c r="C26" s="36">
        <f>C20+X20</f>
        <v>102730.712</v>
      </c>
      <c r="D26" s="38"/>
      <c r="E26" s="39" t="s">
        <v>49</v>
      </c>
      <c r="F26" s="39"/>
      <c r="G26" s="39"/>
      <c r="H26" s="39"/>
      <c r="I26" s="39"/>
      <c r="J26" s="39"/>
      <c r="K26" s="39"/>
      <c r="L26" s="39"/>
      <c r="M26" s="39">
        <v>6</v>
      </c>
      <c r="X26" s="40"/>
      <c r="Z26" s="41"/>
    </row>
    <row r="27" spans="2:13" ht="15">
      <c r="B27" s="2"/>
      <c r="E27" s="42" t="s">
        <v>50</v>
      </c>
      <c r="F27" s="43"/>
      <c r="G27" s="43"/>
      <c r="H27" s="43"/>
      <c r="I27" s="43"/>
      <c r="J27" s="43"/>
      <c r="K27" s="43"/>
      <c r="L27" s="43"/>
      <c r="M27" s="44"/>
    </row>
    <row r="28" spans="1:13" ht="15.75">
      <c r="A28" s="45"/>
      <c r="C28" s="46">
        <v>7.78</v>
      </c>
      <c r="D28" s="47"/>
      <c r="E28" s="48" t="s">
        <v>51</v>
      </c>
      <c r="F28" s="49"/>
      <c r="G28" s="49"/>
      <c r="H28" s="49"/>
      <c r="I28" s="49"/>
      <c r="J28" s="49"/>
      <c r="K28" s="49"/>
      <c r="L28" s="50"/>
      <c r="M28" s="39"/>
    </row>
    <row r="29" spans="1:13" ht="15.75">
      <c r="A29" s="51"/>
      <c r="C29" s="40">
        <v>3.3</v>
      </c>
      <c r="D29" s="47"/>
      <c r="E29" s="48" t="s">
        <v>52</v>
      </c>
      <c r="F29" s="49"/>
      <c r="G29" s="49"/>
      <c r="H29" s="49"/>
      <c r="I29" s="49"/>
      <c r="J29" s="49"/>
      <c r="K29" s="49"/>
      <c r="L29" s="50"/>
      <c r="M29" s="39"/>
    </row>
    <row r="30" spans="1:15" ht="15.75">
      <c r="A30" s="51"/>
      <c r="C30" s="46">
        <f>SUM(C28:C29)</f>
        <v>11.08</v>
      </c>
      <c r="E30" s="39" t="s">
        <v>53</v>
      </c>
      <c r="F30" s="39"/>
      <c r="G30" s="39"/>
      <c r="H30" s="39"/>
      <c r="I30" s="39"/>
      <c r="J30" s="39"/>
      <c r="K30" s="39"/>
      <c r="L30" s="39"/>
      <c r="M30" s="39">
        <v>1</v>
      </c>
      <c r="O30" s="41"/>
    </row>
    <row r="31" spans="1:13" ht="15.75">
      <c r="A31" s="52"/>
      <c r="B31" s="53"/>
      <c r="C31" s="54" t="s">
        <v>54</v>
      </c>
      <c r="D31" s="54"/>
      <c r="E31" s="55" t="s">
        <v>55</v>
      </c>
      <c r="F31" s="55"/>
      <c r="G31" s="55"/>
      <c r="H31" s="55"/>
      <c r="I31" s="55"/>
      <c r="J31" s="55"/>
      <c r="K31" s="55"/>
      <c r="L31" s="55"/>
      <c r="M31" s="39">
        <v>5</v>
      </c>
    </row>
    <row r="32" spans="3:10" ht="15.75">
      <c r="C32" s="46"/>
      <c r="D32" s="46"/>
      <c r="E32" s="46"/>
      <c r="F32" s="46"/>
      <c r="G32" s="46"/>
      <c r="H32" s="46"/>
      <c r="I32" s="46"/>
      <c r="J32" s="46"/>
    </row>
  </sheetData>
  <sheetProtection/>
  <mergeCells count="21">
    <mergeCell ref="E27:M27"/>
    <mergeCell ref="E28:L28"/>
    <mergeCell ref="E29:L29"/>
    <mergeCell ref="C31:D31"/>
    <mergeCell ref="E31:L31"/>
    <mergeCell ref="E22:L22"/>
    <mergeCell ref="E23:L23"/>
    <mergeCell ref="N23:O23"/>
    <mergeCell ref="P23:W23"/>
    <mergeCell ref="E24:L24"/>
    <mergeCell ref="P24:W24"/>
    <mergeCell ref="C2:R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2022-04-15T07:07:06Z</dcterms:created>
  <dcterms:modified xsi:type="dcterms:W3CDTF">2022-04-15T07:07:18Z</dcterms:modified>
  <cp:category/>
  <cp:version/>
  <cp:contentType/>
  <cp:contentStatus/>
</cp:coreProperties>
</file>