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р,13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<sst xmlns="http://schemas.openxmlformats.org/spreadsheetml/2006/main" count="57" uniqueCount="57">
  <si>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</si>
  <si>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  Октябрьская,      дом     13</t>
  </si>
  <si>
    <t>Сводная  за 2021 год</t>
  </si>
  <si>
    <t xml:space="preserve"> </t>
  </si>
  <si>
    <t>Задолженность на конец месяца по РКЦ</t>
  </si>
  <si>
    <t>ДОХОД</t>
  </si>
  <si>
    <t>РАСХОД</t>
  </si>
  <si>
    <t>Всего за тек.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</si>
  <si>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</si>
  <si>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</si>
  <si>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</si>
  <si>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</si>
  <si>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</si>
  <si>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</si>
  <si>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</si>
  <si>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</si>
  <si>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</si>
  <si>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</si>
  <si>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</si>
  <si>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</si>
  <si>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</si>
  <si>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</si>
  <si>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</si>
  <si>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</si>
  <si>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</si>
  <si>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</si>
  <si>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</si>
  <si>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</si>
  <si>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</si>
  <si>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</si>
  <si>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</si>
  <si>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</si>
  <si>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</si>
  <si>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</si>
  <si>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</si>
  <si>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</si>
  <si>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</si>
  <si>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</si>
  <si>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</si>
  <si>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</si>
  <si>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</si>
  <si>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</si>
  <si>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</si>
  <si>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</si>
  <si>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</si>
  <si>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</si>
  <si>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1,77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</si>
  <si>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</si>
  <si>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</si>
  <si>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</si>
  <si>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</si>
  <si>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</si>
  <si>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</si>
  <si>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</si>
  <si>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</si>
  <si>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 01.10.21г.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</si>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</sst>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1" fontId="22" fillId="0" borderId="16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horizontal="right"/>
    </xf>
    <xf numFmtId="0" fontId="23" fillId="34" borderId="16" xfId="0" applyFont="1" applyFill="1" applyBorder="1" applyAlignment="1">
      <alignment horizontal="left"/>
    </xf>
    <xf numFmtId="0" fontId="23" fillId="34" borderId="16" xfId="0" applyFont="1" applyFill="1" applyBorder="1" applyAlignment="1">
      <alignment horizontal="left"/>
    </xf>
    <xf numFmtId="2" fontId="22" fillId="0" borderId="0" xfId="0" applyNumberFormat="1" applyFont="1" applyAlignment="1">
      <alignment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37">
        <row r="8">
          <cell r="L8">
            <v>41834.98</v>
          </cell>
          <cell r="Q8">
            <v>375.3595182656343</v>
          </cell>
          <cell r="R8">
            <v>361.9387639009939</v>
          </cell>
          <cell r="AE8">
            <v>120160.99</v>
          </cell>
        </row>
        <row r="9">
          <cell r="L9">
            <v>41377.770000000004</v>
          </cell>
          <cell r="Q9">
            <v>240.75904562207117</v>
          </cell>
          <cell r="R9">
            <v>336.4737348502911</v>
          </cell>
          <cell r="AE9">
            <v>123084.75</v>
          </cell>
        </row>
        <row r="10">
          <cell r="L10">
            <v>45553.57</v>
          </cell>
          <cell r="Q10">
            <v>428.53826658016203</v>
          </cell>
          <cell r="R10">
            <v>2279.216173342765</v>
          </cell>
          <cell r="AE10">
            <v>121832.71</v>
          </cell>
        </row>
        <row r="11">
          <cell r="L11">
            <v>38092.51</v>
          </cell>
          <cell r="Q11">
            <v>374.9750022472964</v>
          </cell>
          <cell r="AE11">
            <v>128041.73</v>
          </cell>
        </row>
        <row r="12">
          <cell r="L12">
            <v>36010.79</v>
          </cell>
          <cell r="Q12">
            <v>500.35231840477127</v>
          </cell>
          <cell r="R12">
            <v>3758.039837991425</v>
          </cell>
          <cell r="AE12">
            <v>136332.47</v>
          </cell>
        </row>
        <row r="13">
          <cell r="L13">
            <v>46709.34</v>
          </cell>
          <cell r="Q13">
            <v>473.31020342917896</v>
          </cell>
          <cell r="R13">
            <v>345.12838433067697</v>
          </cell>
          <cell r="AE13">
            <v>133924.66</v>
          </cell>
        </row>
        <row r="14">
          <cell r="L14">
            <v>51779.030000000006</v>
          </cell>
          <cell r="Q14">
            <v>414.74979924412673</v>
          </cell>
          <cell r="R14">
            <v>631.0140504879564</v>
          </cell>
          <cell r="AE14">
            <v>126675.91</v>
          </cell>
        </row>
        <row r="15">
          <cell r="L15">
            <v>47104.65</v>
          </cell>
          <cell r="Q15">
            <v>302.87471993996786</v>
          </cell>
          <cell r="R15">
            <v>620.5895101675509</v>
          </cell>
          <cell r="AE15">
            <v>124101.54</v>
          </cell>
        </row>
        <row r="16">
          <cell r="L16">
            <v>51712.130000000005</v>
          </cell>
          <cell r="Q16">
            <v>475.03464406342454</v>
          </cell>
          <cell r="R16">
            <v>4258.495332892993</v>
          </cell>
          <cell r="AE16">
            <v>116919.69</v>
          </cell>
        </row>
        <row r="17">
          <cell r="L17">
            <v>42486.55</v>
          </cell>
          <cell r="Q17">
            <v>419.49495171243984</v>
          </cell>
          <cell r="R17">
            <v>400.9986051910594</v>
          </cell>
          <cell r="AE17">
            <v>120902.44</v>
          </cell>
        </row>
        <row r="18">
          <cell r="L18">
            <v>53330.94</v>
          </cell>
          <cell r="Q18">
            <v>296.8014057522971</v>
          </cell>
          <cell r="R18">
            <v>49.97924045289862</v>
          </cell>
          <cell r="AE18">
            <v>114040.8</v>
          </cell>
        </row>
        <row r="19">
          <cell r="L19">
            <v>47681.979999999996</v>
          </cell>
          <cell r="Q19">
            <v>263.6783960557017</v>
          </cell>
          <cell r="R19">
            <v>2069.201199016661</v>
          </cell>
          <cell r="AE19">
            <v>112828.12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37">
        <row r="8">
          <cell r="S8">
            <v>1350.5854597499444</v>
          </cell>
        </row>
        <row r="9">
          <cell r="S9">
            <v>1356.1900878595184</v>
          </cell>
        </row>
        <row r="10">
          <cell r="S10">
            <v>1424.1162779764313</v>
          </cell>
        </row>
        <row r="11">
          <cell r="S11">
            <v>1253.0263483426677</v>
          </cell>
        </row>
        <row r="12">
          <cell r="S12">
            <v>1343.246196495781</v>
          </cell>
        </row>
        <row r="13">
          <cell r="S13">
            <v>1425.940404833837</v>
          </cell>
        </row>
        <row r="14">
          <cell r="S14">
            <v>1415.1935611479578</v>
          </cell>
        </row>
        <row r="15">
          <cell r="S15">
            <v>1365.1633481433423</v>
          </cell>
        </row>
        <row r="16">
          <cell r="S16">
            <v>1466.9923909983077</v>
          </cell>
        </row>
        <row r="17">
          <cell r="S17">
            <v>1277.6536713553737</v>
          </cell>
        </row>
        <row r="18">
          <cell r="S18">
            <v>1348.230527860613</v>
          </cell>
        </row>
        <row r="19">
          <cell r="S19">
            <v>1591.9598355604367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0">
      <selection activeCell="D22" sqref="D22:K22"/>
    </sheetView>
  </sheetViews>
  <sheetFormatPr defaultColWidth="9.140625" defaultRowHeight="12.75"/>
  <cols>
    <col min="1" max="1" width="16.28125" style="0" customWidth="1"/>
    <col min="2" max="2" width="11.7109375" style="0" customWidth="1"/>
    <col min="3" max="3" width="8.421875" style="0" customWidth="1"/>
    <col min="4" max="4" width="7.00390625" style="0" customWidth="1"/>
    <col min="5" max="5" width="6.57421875" style="0" customWidth="1"/>
    <col min="6" max="6" width="7.7109375" style="0" customWidth="1"/>
    <col min="7" max="7" width="7.421875" style="0" customWidth="1"/>
    <col min="8" max="8" width="7.71093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5.7109375" style="0" customWidth="1"/>
    <col min="13" max="13" width="6.140625" style="0" customWidth="1"/>
    <col min="14" max="14" width="5.28125" style="0" customWidth="1"/>
    <col min="15" max="15" width="4.57421875" style="0" customWidth="1"/>
    <col min="16" max="16" width="5.28125" style="0" customWidth="1"/>
    <col min="17" max="17" width="6.28125" style="0" customWidth="1"/>
    <col min="18" max="18" width="6.57421875" style="0" customWidth="1"/>
    <col min="19" max="20" width="6.140625" style="0" customWidth="1"/>
    <col min="21" max="21" width="6.28125" style="0" customWidth="1"/>
    <col min="22" max="22" width="6.421875" style="0" customWidth="1"/>
    <col min="23" max="23" width="5.57421875" style="0" customWidth="1"/>
    <col min="25" max="25" width="10.42187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8" ht="14.25">
      <c r="A2" s="2"/>
      <c r="B2">
        <v>3344.1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R3" t="s">
        <v>3</v>
      </c>
      <c r="AA3" s="4" t="s">
        <v>4</v>
      </c>
    </row>
    <row r="4" ht="12.75">
      <c r="AA4" s="5"/>
    </row>
    <row r="5" spans="1:27" ht="12.75" customHeight="1">
      <c r="A5" s="6">
        <v>2021</v>
      </c>
      <c r="B5" s="6" t="s">
        <v>5</v>
      </c>
      <c r="C5" s="7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7</v>
      </c>
      <c r="Y5" s="4" t="s">
        <v>8</v>
      </c>
      <c r="Z5" s="10" t="s">
        <v>9</v>
      </c>
      <c r="AA5" s="5"/>
    </row>
    <row r="6" spans="1:27" ht="12.75">
      <c r="A6" s="11"/>
      <c r="B6" s="11"/>
      <c r="C6" s="12" t="s">
        <v>10</v>
      </c>
      <c r="D6" s="13" t="s">
        <v>11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7" t="s">
        <v>17</v>
      </c>
      <c r="J7" s="17" t="s">
        <v>18</v>
      </c>
      <c r="K7" s="18" t="s">
        <v>19</v>
      </c>
      <c r="L7" s="19" t="s">
        <v>20</v>
      </c>
      <c r="M7" s="19" t="s">
        <v>21</v>
      </c>
      <c r="N7" s="20" t="s">
        <v>22</v>
      </c>
      <c r="O7" s="18" t="s">
        <v>23</v>
      </c>
      <c r="P7" s="18" t="s">
        <v>24</v>
      </c>
      <c r="Q7" s="18" t="s">
        <v>25</v>
      </c>
      <c r="R7" s="18" t="s">
        <v>26</v>
      </c>
      <c r="S7" s="18" t="s">
        <v>27</v>
      </c>
      <c r="T7" s="18" t="s">
        <v>28</v>
      </c>
      <c r="U7" s="18" t="s">
        <v>29</v>
      </c>
      <c r="V7" s="18" t="s">
        <v>30</v>
      </c>
      <c r="W7" s="18" t="s">
        <v>31</v>
      </c>
      <c r="X7" s="21"/>
      <c r="Y7" s="21"/>
      <c r="Z7" s="10"/>
      <c r="AA7" s="22"/>
    </row>
    <row r="8" spans="1:27" ht="23.25" customHeight="1">
      <c r="A8" s="23" t="s">
        <v>32</v>
      </c>
      <c r="B8" s="24">
        <f>'[1]Окт 13'!$L$8</f>
        <v>41834.98</v>
      </c>
      <c r="C8" s="24">
        <f>8.3*B2+(1.7+0.05)*B2</f>
        <v>33608.205</v>
      </c>
      <c r="D8" s="25">
        <f>C8*60/100</f>
        <v>20164.923</v>
      </c>
      <c r="E8" s="25">
        <f>D8*28/100</f>
        <v>5646.17844</v>
      </c>
      <c r="F8" s="24">
        <v>4128.96</v>
      </c>
      <c r="G8" s="24">
        <f>'[1]Окт 13'!$Q8</f>
        <v>375.3595182656343</v>
      </c>
      <c r="H8" s="24">
        <f>'[1]Окт 13'!$R8</f>
        <v>361.9387639009939</v>
      </c>
      <c r="I8" s="24">
        <f>'[2]Окт 13'!$S8</f>
        <v>1350.5854597499444</v>
      </c>
      <c r="J8" s="25">
        <f>C8-(D8+E8+F8+G8+H8+I8)</f>
        <v>1580.2598180834284</v>
      </c>
      <c r="K8" s="26"/>
      <c r="L8" s="23">
        <v>134.83</v>
      </c>
      <c r="M8" s="27">
        <f>1150</f>
        <v>1150</v>
      </c>
      <c r="N8" s="28"/>
      <c r="O8" s="26"/>
      <c r="P8" s="26"/>
      <c r="Q8" s="26"/>
      <c r="R8" s="26"/>
      <c r="S8" s="26"/>
      <c r="T8" s="26"/>
      <c r="U8" s="26"/>
      <c r="V8" s="26"/>
      <c r="W8" s="26"/>
      <c r="X8" s="23">
        <f>SUM(K8:W8)</f>
        <v>1284.83</v>
      </c>
      <c r="Y8" s="24">
        <f>C8+X8</f>
        <v>34893.035</v>
      </c>
      <c r="Z8" s="24">
        <f>B8-C8-X8</f>
        <v>6941.9450000000015</v>
      </c>
      <c r="AA8" s="24">
        <f>'[1]Окт 13'!$AE$8</f>
        <v>120160.99</v>
      </c>
    </row>
    <row r="9" spans="1:27" ht="23.25" customHeight="1">
      <c r="A9" s="23" t="s">
        <v>33</v>
      </c>
      <c r="B9" s="24">
        <f>'[1]Окт 13'!$L$9</f>
        <v>41377.770000000004</v>
      </c>
      <c r="C9" s="24">
        <f>8.3*B2+(1.7+0.05)*B2</f>
        <v>33608.205</v>
      </c>
      <c r="D9" s="25">
        <f aca="true" t="shared" si="0" ref="D9:D18">C9*60/100</f>
        <v>20164.923</v>
      </c>
      <c r="E9" s="25">
        <f aca="true" t="shared" si="1" ref="E9:E20">D9*28/100</f>
        <v>5646.17844</v>
      </c>
      <c r="F9" s="24">
        <v>2171.2</v>
      </c>
      <c r="G9" s="24">
        <f>'[1]Окт 13'!$Q9</f>
        <v>240.75904562207117</v>
      </c>
      <c r="H9" s="24">
        <f>'[1]Окт 13'!$R9</f>
        <v>336.4737348502911</v>
      </c>
      <c r="I9" s="24">
        <f>'[2]Окт 13'!$S9</f>
        <v>1356.1900878595184</v>
      </c>
      <c r="J9" s="25">
        <f aca="true" t="shared" si="2" ref="J9:J19">C9-(D9+E9+F9+G9+H9+I9)</f>
        <v>3692.4806916681227</v>
      </c>
      <c r="K9" s="26"/>
      <c r="L9" s="23">
        <v>134.83</v>
      </c>
      <c r="M9" s="27">
        <f>1150</f>
        <v>1150</v>
      </c>
      <c r="N9" s="26"/>
      <c r="O9" s="26"/>
      <c r="P9" s="26"/>
      <c r="Q9" s="26"/>
      <c r="R9" s="26"/>
      <c r="S9" s="26"/>
      <c r="T9" s="26">
        <v>9000</v>
      </c>
      <c r="U9" s="26"/>
      <c r="V9" s="26"/>
      <c r="W9" s="26">
        <f>499</f>
        <v>499</v>
      </c>
      <c r="X9" s="23">
        <f>K9+L9+M9+N9+O9+P9+V9+W9+R9+S9+T9+U9</f>
        <v>10783.83</v>
      </c>
      <c r="Y9" s="24">
        <f aca="true" t="shared" si="3" ref="Y9:Y19">C9+X9</f>
        <v>44392.035</v>
      </c>
      <c r="Z9" s="24">
        <f aca="true" t="shared" si="4" ref="Z9:Z19">B9-C9-X9</f>
        <v>-3014.2649999999976</v>
      </c>
      <c r="AA9" s="24">
        <f>'[1]Окт 13'!$AE$9</f>
        <v>123084.75</v>
      </c>
    </row>
    <row r="10" spans="1:27" ht="23.25" customHeight="1">
      <c r="A10" s="23" t="s">
        <v>34</v>
      </c>
      <c r="B10" s="24">
        <f>'[1]Окт 13'!$L$10</f>
        <v>45553.57</v>
      </c>
      <c r="C10" s="24">
        <f>8.3*B2+(1.7+0.05)*B2</f>
        <v>33608.205</v>
      </c>
      <c r="D10" s="25">
        <f t="shared" si="0"/>
        <v>20164.923</v>
      </c>
      <c r="E10" s="25">
        <f t="shared" si="1"/>
        <v>5646.17844</v>
      </c>
      <c r="F10" s="24">
        <v>2932.96</v>
      </c>
      <c r="G10" s="24">
        <f>'[1]Окт 13'!$Q10</f>
        <v>428.53826658016203</v>
      </c>
      <c r="H10" s="24">
        <f>'[1]Окт 13'!$R10</f>
        <v>2279.216173342765</v>
      </c>
      <c r="I10" s="24">
        <f>'[2]Окт 13'!$S10</f>
        <v>1424.1162779764313</v>
      </c>
      <c r="J10" s="25">
        <f t="shared" si="2"/>
        <v>732.2728421006468</v>
      </c>
      <c r="K10" s="26"/>
      <c r="L10" s="23">
        <v>134.83</v>
      </c>
      <c r="M10" s="26">
        <v>1150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>
        <f aca="true" t="shared" si="5" ref="X10:X19">K10+L10+M10+N10+O10+P10+V10+W10+R10+S10</f>
        <v>1284.83</v>
      </c>
      <c r="Y10" s="24">
        <f t="shared" si="3"/>
        <v>34893.035</v>
      </c>
      <c r="Z10" s="24">
        <f t="shared" si="4"/>
        <v>10660.534999999998</v>
      </c>
      <c r="AA10" s="24">
        <f>'[1]Окт 13'!$AE$10</f>
        <v>121832.71</v>
      </c>
    </row>
    <row r="11" spans="1:27" ht="23.25" customHeight="1">
      <c r="A11" s="23" t="s">
        <v>35</v>
      </c>
      <c r="B11" s="24">
        <f>'[1]Окт 13'!$L$11</f>
        <v>38092.51</v>
      </c>
      <c r="C11" s="24">
        <f>8.3*B2+(1.7+0.05)*B2</f>
        <v>33608.205</v>
      </c>
      <c r="D11" s="25">
        <f t="shared" si="0"/>
        <v>20164.923</v>
      </c>
      <c r="E11" s="25">
        <f t="shared" si="1"/>
        <v>5646.17844</v>
      </c>
      <c r="F11" s="24">
        <v>1941.36</v>
      </c>
      <c r="G11" s="24">
        <f>'[1]Окт 13'!$Q11</f>
        <v>374.9750022472964</v>
      </c>
      <c r="H11" s="24">
        <v>470.06</v>
      </c>
      <c r="I11" s="24">
        <f>'[2]Окт 13'!$S11</f>
        <v>1253.0263483426677</v>
      </c>
      <c r="J11" s="25">
        <f t="shared" si="2"/>
        <v>3757.6822094100353</v>
      </c>
      <c r="K11" s="26"/>
      <c r="L11" s="23">
        <v>134.83</v>
      </c>
      <c r="M11" s="26">
        <v>1264</v>
      </c>
      <c r="N11" s="26"/>
      <c r="O11" s="26"/>
      <c r="P11" s="26"/>
      <c r="Q11" s="26">
        <v>52000</v>
      </c>
      <c r="R11" s="26"/>
      <c r="S11" s="26"/>
      <c r="T11" s="26"/>
      <c r="U11" s="26">
        <v>2950</v>
      </c>
      <c r="V11" s="26"/>
      <c r="W11" s="26"/>
      <c r="X11" s="23">
        <f>K11+L11+M11+N11+O11+P11+V11+W11+R11+S11+T11+U11+Q11</f>
        <v>56348.83</v>
      </c>
      <c r="Y11" s="24">
        <f t="shared" si="3"/>
        <v>89957.035</v>
      </c>
      <c r="Z11" s="24">
        <f t="shared" si="4"/>
        <v>-51864.525</v>
      </c>
      <c r="AA11" s="24">
        <f>'[1]Окт 13'!$AE$11</f>
        <v>128041.73</v>
      </c>
    </row>
    <row r="12" spans="1:27" ht="23.25" customHeight="1">
      <c r="A12" s="23" t="s">
        <v>36</v>
      </c>
      <c r="B12" s="24">
        <f>'[1]Окт 13'!$L$12</f>
        <v>36010.79</v>
      </c>
      <c r="C12" s="24">
        <f>8.3*B2+(1.7+0.05)*B2</f>
        <v>33608.205</v>
      </c>
      <c r="D12" s="25">
        <f t="shared" si="0"/>
        <v>20164.923</v>
      </c>
      <c r="E12" s="25">
        <f t="shared" si="1"/>
        <v>5646.17844</v>
      </c>
      <c r="F12" s="24">
        <v>3790.4</v>
      </c>
      <c r="G12" s="24">
        <f>'[1]Окт 13'!$Q12</f>
        <v>500.35231840477127</v>
      </c>
      <c r="H12" s="24">
        <f>'[1]Окт 13'!$R12</f>
        <v>3758.039837991425</v>
      </c>
      <c r="I12" s="24">
        <f>'[2]Окт 13'!$S12</f>
        <v>1343.246196495781</v>
      </c>
      <c r="J12" s="25">
        <f t="shared" si="2"/>
        <v>-1594.9347928919742</v>
      </c>
      <c r="K12" s="23"/>
      <c r="L12" s="23">
        <v>134.83</v>
      </c>
      <c r="M12" s="26">
        <v>1264</v>
      </c>
      <c r="N12" s="26"/>
      <c r="O12" s="26"/>
      <c r="P12" s="26"/>
      <c r="Q12" s="26"/>
      <c r="R12" s="26">
        <f>14368+2500</f>
        <v>16868</v>
      </c>
      <c r="S12" s="26">
        <v>3090</v>
      </c>
      <c r="T12" s="26"/>
      <c r="U12" s="26"/>
      <c r="V12" s="26"/>
      <c r="W12" s="26"/>
      <c r="X12" s="23">
        <f t="shared" si="5"/>
        <v>21356.83</v>
      </c>
      <c r="Y12" s="24">
        <f t="shared" si="3"/>
        <v>54965.035</v>
      </c>
      <c r="Z12" s="24">
        <f t="shared" si="4"/>
        <v>-18954.245000000003</v>
      </c>
      <c r="AA12" s="24">
        <f>'[1]Окт 13'!$AE$12</f>
        <v>136332.47</v>
      </c>
    </row>
    <row r="13" spans="1:27" ht="23.25" customHeight="1">
      <c r="A13" s="23" t="s">
        <v>37</v>
      </c>
      <c r="B13" s="24">
        <f>'[1]Окт 13'!$L$13</f>
        <v>46709.34</v>
      </c>
      <c r="C13" s="24">
        <f>8.3*B2+(1.7+0.05)*B2</f>
        <v>33608.205</v>
      </c>
      <c r="D13" s="25">
        <f t="shared" si="0"/>
        <v>20164.923</v>
      </c>
      <c r="E13" s="25">
        <f t="shared" si="1"/>
        <v>5646.17844</v>
      </c>
      <c r="F13" s="24">
        <v>3875.04</v>
      </c>
      <c r="G13" s="24">
        <f>'[1]Окт 13'!$Q13</f>
        <v>473.31020342917896</v>
      </c>
      <c r="H13" s="24">
        <f>'[1]Окт 13'!$R13</f>
        <v>345.12838433067697</v>
      </c>
      <c r="I13" s="24">
        <f>'[2]Окт 13'!$S13</f>
        <v>1425.940404833837</v>
      </c>
      <c r="J13" s="25">
        <f t="shared" si="2"/>
        <v>1677.684567406308</v>
      </c>
      <c r="K13" s="26"/>
      <c r="L13" s="23">
        <v>134.83</v>
      </c>
      <c r="M13" s="26">
        <v>1725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3">
        <f t="shared" si="5"/>
        <v>1859.83</v>
      </c>
      <c r="Y13" s="24">
        <f t="shared" si="3"/>
        <v>35468.035</v>
      </c>
      <c r="Z13" s="24">
        <f t="shared" si="4"/>
        <v>11241.304999999995</v>
      </c>
      <c r="AA13" s="24">
        <f>'[1]Окт 13'!$AE$13</f>
        <v>133924.66</v>
      </c>
    </row>
    <row r="14" spans="1:27" ht="23.25" customHeight="1">
      <c r="A14" s="23" t="s">
        <v>38</v>
      </c>
      <c r="B14" s="24">
        <f>'[1]Окт 13'!$L$14</f>
        <v>51779.030000000006</v>
      </c>
      <c r="C14" s="24">
        <f>8.3*B2+(1.77+0.05)*B2</f>
        <v>33842.292</v>
      </c>
      <c r="D14" s="25">
        <f t="shared" si="0"/>
        <v>20305.3752</v>
      </c>
      <c r="E14" s="25">
        <f t="shared" si="1"/>
        <v>5685.505055999999</v>
      </c>
      <c r="F14" s="24">
        <v>2562.27</v>
      </c>
      <c r="G14" s="24">
        <f>'[1]Окт 13'!$Q14</f>
        <v>414.74979924412673</v>
      </c>
      <c r="H14" s="24">
        <f>'[1]Окт 13'!$R14</f>
        <v>631.0140504879564</v>
      </c>
      <c r="I14" s="24">
        <f>'[2]Окт 13'!$S14</f>
        <v>1415.1935611479578</v>
      </c>
      <c r="J14" s="25">
        <f t="shared" si="2"/>
        <v>2828.1843331199634</v>
      </c>
      <c r="K14" s="26"/>
      <c r="L14" s="23">
        <v>134.83</v>
      </c>
      <c r="M14" s="26">
        <v>1954</v>
      </c>
      <c r="N14" s="26"/>
      <c r="O14" s="26"/>
      <c r="P14" s="26"/>
      <c r="Q14" s="26"/>
      <c r="R14" s="26"/>
      <c r="S14" s="26"/>
      <c r="T14" s="26"/>
      <c r="U14" s="26">
        <v>2950</v>
      </c>
      <c r="V14" s="26"/>
      <c r="W14" s="26"/>
      <c r="X14" s="23">
        <f>K14+L14+M14+N14+O14+P14+V14+W14+R14+S14+T14+U14</f>
        <v>5038.83</v>
      </c>
      <c r="Y14" s="24">
        <f t="shared" si="3"/>
        <v>38881.122</v>
      </c>
      <c r="Z14" s="24">
        <f t="shared" si="4"/>
        <v>12897.908000000005</v>
      </c>
      <c r="AA14" s="24">
        <f>'[1]Окт 13'!$AE$14</f>
        <v>126675.91</v>
      </c>
    </row>
    <row r="15" spans="1:27" ht="23.25" customHeight="1">
      <c r="A15" s="23" t="s">
        <v>39</v>
      </c>
      <c r="B15" s="24">
        <f>'[1]Окт 13'!$L$15</f>
        <v>47104.65</v>
      </c>
      <c r="C15" s="24">
        <f>8.3*B2+(1.77+0.05)*B2</f>
        <v>33842.292</v>
      </c>
      <c r="D15" s="25">
        <f t="shared" si="0"/>
        <v>20305.3752</v>
      </c>
      <c r="E15" s="25">
        <f t="shared" si="1"/>
        <v>5685.505055999999</v>
      </c>
      <c r="F15" s="24">
        <v>3738.08</v>
      </c>
      <c r="G15" s="24">
        <f>'[1]Окт 13'!$Q15</f>
        <v>302.87471993996786</v>
      </c>
      <c r="H15" s="24">
        <f>'[1]Окт 13'!$R15</f>
        <v>620.5895101675509</v>
      </c>
      <c r="I15" s="24">
        <f>'[2]Окт 13'!$S15</f>
        <v>1365.1633481433423</v>
      </c>
      <c r="J15" s="25">
        <f t="shared" si="2"/>
        <v>1824.704165749139</v>
      </c>
      <c r="K15" s="26">
        <v>14157</v>
      </c>
      <c r="L15" s="23">
        <v>134.83</v>
      </c>
      <c r="M15" s="26">
        <v>1954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3">
        <f t="shared" si="5"/>
        <v>16245.83</v>
      </c>
      <c r="Y15" s="24">
        <f t="shared" si="3"/>
        <v>50088.122</v>
      </c>
      <c r="Z15" s="24">
        <f t="shared" si="4"/>
        <v>-2983.4719999999998</v>
      </c>
      <c r="AA15" s="24">
        <f>'[1]Окт 13'!$AE$15</f>
        <v>124101.54</v>
      </c>
    </row>
    <row r="16" spans="1:27" ht="23.25" customHeight="1">
      <c r="A16" s="23" t="s">
        <v>40</v>
      </c>
      <c r="B16" s="24">
        <f>'[1]Окт 13'!$L$16</f>
        <v>51712.130000000005</v>
      </c>
      <c r="C16" s="24">
        <f>8.3*B2+(1.77+0.05)*B2</f>
        <v>33842.292</v>
      </c>
      <c r="D16" s="25">
        <f>C16*58/100</f>
        <v>19628.52936</v>
      </c>
      <c r="E16" s="25">
        <f t="shared" si="1"/>
        <v>5495.988220800001</v>
      </c>
      <c r="F16" s="24">
        <v>2121.82</v>
      </c>
      <c r="G16" s="24">
        <f>'[1]Окт 13'!$Q16</f>
        <v>475.03464406342454</v>
      </c>
      <c r="H16" s="24">
        <f>'[1]Окт 13'!$R16</f>
        <v>4258.495332892993</v>
      </c>
      <c r="I16" s="24">
        <f>'[2]Окт 13'!$S16</f>
        <v>1466.9923909983077</v>
      </c>
      <c r="J16" s="25">
        <f t="shared" si="2"/>
        <v>395.43205124527594</v>
      </c>
      <c r="K16" s="26"/>
      <c r="L16" s="23">
        <v>134.83</v>
      </c>
      <c r="M16" s="26">
        <v>1739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5"/>
        <v>1873.83</v>
      </c>
      <c r="Y16" s="24">
        <f t="shared" si="3"/>
        <v>35716.122</v>
      </c>
      <c r="Z16" s="24">
        <f t="shared" si="4"/>
        <v>15996.008000000003</v>
      </c>
      <c r="AA16" s="24">
        <f>'[1]Окт 13'!$AE$16</f>
        <v>116919.69</v>
      </c>
    </row>
    <row r="17" spans="1:27" ht="23.25" customHeight="1">
      <c r="A17" s="23" t="s">
        <v>41</v>
      </c>
      <c r="B17" s="24">
        <f>'[1]Окт 13'!$L$17</f>
        <v>42486.55</v>
      </c>
      <c r="C17" s="24">
        <f>8.72*B2+(1.77+0.05)*B2</f>
        <v>35246.814</v>
      </c>
      <c r="D17" s="25">
        <f t="shared" si="0"/>
        <v>21148.088399999997</v>
      </c>
      <c r="E17" s="25">
        <f t="shared" si="1"/>
        <v>5921.464751999999</v>
      </c>
      <c r="F17" s="24">
        <v>4523.23</v>
      </c>
      <c r="G17" s="24">
        <f>'[1]Окт 13'!$Q17</f>
        <v>419.49495171243984</v>
      </c>
      <c r="H17" s="24">
        <f>'[1]Окт 13'!$R17</f>
        <v>400.9986051910594</v>
      </c>
      <c r="I17" s="24">
        <f>'[2]Окт 13'!$S17</f>
        <v>1277.6536713553737</v>
      </c>
      <c r="J17" s="25">
        <f t="shared" si="2"/>
        <v>1555.8836197411292</v>
      </c>
      <c r="K17" s="26"/>
      <c r="L17" s="23">
        <v>134.83</v>
      </c>
      <c r="M17" s="26">
        <v>1376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 t="shared" si="5"/>
        <v>1510.83</v>
      </c>
      <c r="Y17" s="24">
        <f t="shared" si="3"/>
        <v>36757.644</v>
      </c>
      <c r="Z17" s="24">
        <f t="shared" si="4"/>
        <v>5728.9060000000045</v>
      </c>
      <c r="AA17" s="24">
        <f>'[1]Окт 13'!$AE$17</f>
        <v>120902.44</v>
      </c>
    </row>
    <row r="18" spans="1:27" ht="23.25" customHeight="1">
      <c r="A18" s="23" t="s">
        <v>42</v>
      </c>
      <c r="B18" s="24">
        <f>'[1]Окт 13'!$L$18</f>
        <v>53330.94</v>
      </c>
      <c r="C18" s="24">
        <f>8.72*B2+(1.77+0.05)*B2</f>
        <v>35246.814</v>
      </c>
      <c r="D18" s="25">
        <f t="shared" si="0"/>
        <v>21148.088399999997</v>
      </c>
      <c r="E18" s="25">
        <f t="shared" si="1"/>
        <v>5921.464751999999</v>
      </c>
      <c r="F18" s="24">
        <v>3343.59</v>
      </c>
      <c r="G18" s="24">
        <f>'[1]Окт 13'!$Q18</f>
        <v>296.8014057522971</v>
      </c>
      <c r="H18" s="24">
        <f>'[1]Окт 13'!$R18</f>
        <v>49.97924045289862</v>
      </c>
      <c r="I18" s="24">
        <f>'[2]Окт 13'!$S18</f>
        <v>1348.230527860613</v>
      </c>
      <c r="J18" s="25">
        <f t="shared" si="2"/>
        <v>3138.6596739341912</v>
      </c>
      <c r="K18" s="26"/>
      <c r="L18" s="23">
        <v>134.83</v>
      </c>
      <c r="M18" s="26">
        <v>6954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 t="shared" si="5"/>
        <v>7088.83</v>
      </c>
      <c r="Y18" s="24">
        <f t="shared" si="3"/>
        <v>42335.644</v>
      </c>
      <c r="Z18" s="24">
        <f t="shared" si="4"/>
        <v>10995.296000000004</v>
      </c>
      <c r="AA18" s="24">
        <f>'[1]Окт 13'!$AE$18</f>
        <v>114040.8</v>
      </c>
    </row>
    <row r="19" spans="1:27" ht="23.25" customHeight="1">
      <c r="A19" s="23" t="s">
        <v>43</v>
      </c>
      <c r="B19" s="24">
        <f>'[1]Окт 13'!$L$19</f>
        <v>47681.979999999996</v>
      </c>
      <c r="C19" s="24">
        <f>8.72*B2+(1.77+0.05)*B2</f>
        <v>35246.814</v>
      </c>
      <c r="D19" s="25">
        <f>C19*58.5/100</f>
        <v>20619.38619</v>
      </c>
      <c r="E19" s="25">
        <f t="shared" si="1"/>
        <v>5773.428133200001</v>
      </c>
      <c r="F19" s="24">
        <v>4542.38</v>
      </c>
      <c r="G19" s="24">
        <f>'[1]Окт 13'!$Q19</f>
        <v>263.6783960557017</v>
      </c>
      <c r="H19" s="24">
        <f>'[1]Окт 13'!$R19</f>
        <v>2069.201199016661</v>
      </c>
      <c r="I19" s="24">
        <f>'[2]Окт 13'!$S19</f>
        <v>1591.9598355604367</v>
      </c>
      <c r="J19" s="25">
        <f t="shared" si="2"/>
        <v>386.7802461671963</v>
      </c>
      <c r="K19" s="26"/>
      <c r="L19" s="23">
        <v>134.83</v>
      </c>
      <c r="M19" s="26">
        <v>1494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3">
        <f t="shared" si="5"/>
        <v>1628.83</v>
      </c>
      <c r="Y19" s="24">
        <f t="shared" si="3"/>
        <v>36875.644</v>
      </c>
      <c r="Z19" s="24">
        <f t="shared" si="4"/>
        <v>10806.335999999998</v>
      </c>
      <c r="AA19" s="24">
        <f>'[1]Окт 13'!$AE$19</f>
        <v>112828.12</v>
      </c>
    </row>
    <row r="20" spans="1:27" ht="23.25" customHeight="1">
      <c r="A20" s="29" t="s">
        <v>44</v>
      </c>
      <c r="B20" s="30">
        <f>B8+B9+B10+B11+B12+B13+B14+B15+B16+B17+B18+B19</f>
        <v>543674.2400000001</v>
      </c>
      <c r="C20" s="30">
        <f>C8+C9+C10+C11+C12+C13+C14+C15+C16+C17+C18+C19</f>
        <v>408916.5480000001</v>
      </c>
      <c r="D20" s="31">
        <f>SUM(D8:D19)</f>
        <v>244144.38075</v>
      </c>
      <c r="E20" s="31">
        <f t="shared" si="1"/>
        <v>68360.42661000001</v>
      </c>
      <c r="F20" s="31">
        <f>SUM(F8:F19)</f>
        <v>39671.28999999999</v>
      </c>
      <c r="G20" s="31">
        <f>SUM(G8:G19)</f>
        <v>4565.928271317071</v>
      </c>
      <c r="H20" s="32">
        <f>SUM(H8:H19)</f>
        <v>15581.134832625272</v>
      </c>
      <c r="I20" s="31">
        <f>SUM(I8:I19)</f>
        <v>16618.298110324213</v>
      </c>
      <c r="J20" s="31">
        <f>SUM(J8:J19)</f>
        <v>19975.089425733462</v>
      </c>
      <c r="K20" s="29">
        <f aca="true" t="shared" si="6" ref="K20:P20">K8+K9+K10+K11+K12+K13+K14+K15+K16+K17+K18+K19</f>
        <v>14157</v>
      </c>
      <c r="L20" s="30">
        <f t="shared" si="6"/>
        <v>1617.9599999999998</v>
      </c>
      <c r="M20" s="29">
        <f t="shared" si="6"/>
        <v>23174</v>
      </c>
      <c r="N20" s="29">
        <f t="shared" si="6"/>
        <v>0</v>
      </c>
      <c r="O20" s="29">
        <f t="shared" si="6"/>
        <v>0</v>
      </c>
      <c r="P20" s="29">
        <f t="shared" si="6"/>
        <v>0</v>
      </c>
      <c r="Q20" s="29">
        <f>SUM(Q8:Q19)</f>
        <v>52000</v>
      </c>
      <c r="R20" s="29">
        <f>R8+R9+R10+R11+R12+R13+R14+R15+R16+R17+R18+R19</f>
        <v>16868</v>
      </c>
      <c r="S20" s="29">
        <f>S8+S9+S10+S11+S12+S13+S14+S15+S16+S17+S18+S19</f>
        <v>3090</v>
      </c>
      <c r="T20" s="29">
        <f>SUM(T8:T19)</f>
        <v>9000</v>
      </c>
      <c r="U20" s="29">
        <f>SUM(U8:U19)</f>
        <v>5900</v>
      </c>
      <c r="V20" s="29">
        <f>V8+V9+V10+V11+V12+V13+V14+V15+V16+V17+V18+V19</f>
        <v>0</v>
      </c>
      <c r="W20" s="29">
        <f>W8+W9+W10+W11+W12+W13+W14+W15+W16+W17+W18+W19</f>
        <v>499</v>
      </c>
      <c r="X20" s="23">
        <f>K20+L20+M20+N20+O20+P20+V20+W20+R20+S20+Q20+T20+U20</f>
        <v>126305.95999999999</v>
      </c>
      <c r="Y20" s="25">
        <f>C20+X20</f>
        <v>535222.5080000001</v>
      </c>
      <c r="Z20" s="25">
        <f>SUM(Z8:Z19)</f>
        <v>8451.732000000002</v>
      </c>
      <c r="AA20" s="24"/>
    </row>
    <row r="21" spans="4:10" ht="12.75">
      <c r="D21" s="33"/>
      <c r="E21" s="33"/>
      <c r="F21" s="33"/>
      <c r="G21" s="33"/>
      <c r="H21" s="33"/>
      <c r="I21" s="33"/>
      <c r="J21" s="33"/>
    </row>
    <row r="22" spans="1:12" ht="12.75">
      <c r="A22" s="2"/>
      <c r="B22" s="34"/>
      <c r="D22" s="35" t="s">
        <v>45</v>
      </c>
      <c r="E22" s="35"/>
      <c r="F22" s="35"/>
      <c r="G22" s="35"/>
      <c r="H22" s="35"/>
      <c r="I22" s="35"/>
      <c r="J22" s="35"/>
      <c r="K22" s="35"/>
      <c r="L22" s="2"/>
    </row>
    <row r="23" spans="1:23" ht="12.75">
      <c r="A23" s="2"/>
      <c r="B23" s="34"/>
      <c r="D23" s="36" t="s">
        <v>46</v>
      </c>
      <c r="E23" s="36"/>
      <c r="F23" s="36"/>
      <c r="G23" s="36"/>
      <c r="H23" s="36"/>
      <c r="I23" s="36"/>
      <c r="J23" s="36"/>
      <c r="K23" s="36"/>
      <c r="L23" s="2"/>
      <c r="N23" s="35"/>
      <c r="O23" s="35"/>
      <c r="P23" s="36"/>
      <c r="Q23" s="36"/>
      <c r="R23" s="36"/>
      <c r="S23" s="36"/>
      <c r="T23" s="36"/>
      <c r="U23" s="36"/>
      <c r="V23" s="36"/>
      <c r="W23" s="36"/>
    </row>
    <row r="24" spans="1:23" ht="12.75">
      <c r="A24" s="37"/>
      <c r="B24" s="38"/>
      <c r="D24" s="36" t="s">
        <v>47</v>
      </c>
      <c r="E24" s="36"/>
      <c r="F24" s="36"/>
      <c r="G24" s="36"/>
      <c r="H24" s="36"/>
      <c r="I24" s="36"/>
      <c r="J24" s="36"/>
      <c r="K24" s="36"/>
      <c r="L24" s="2"/>
      <c r="P24" s="36"/>
      <c r="Q24" s="36"/>
      <c r="R24" s="36"/>
      <c r="S24" s="36"/>
      <c r="T24" s="36"/>
      <c r="U24" s="36"/>
      <c r="V24" s="36"/>
      <c r="W24" s="36"/>
    </row>
    <row r="25" spans="1:23" ht="12.75">
      <c r="A25" s="37" t="s">
        <v>48</v>
      </c>
      <c r="B25" s="38">
        <f>B20</f>
        <v>543674.2400000001</v>
      </c>
      <c r="L25" s="2"/>
      <c r="P25" s="39"/>
      <c r="Q25" s="39"/>
      <c r="R25" s="39"/>
      <c r="S25" s="39"/>
      <c r="T25" s="39"/>
      <c r="U25" s="39"/>
      <c r="V25" s="39"/>
      <c r="W25" s="39"/>
    </row>
    <row r="26" spans="1:12" ht="15">
      <c r="A26" s="37" t="s">
        <v>49</v>
      </c>
      <c r="B26" s="38">
        <f>C20+X20</f>
        <v>535222.5080000001</v>
      </c>
      <c r="C26" s="40"/>
      <c r="D26" s="41" t="s">
        <v>50</v>
      </c>
      <c r="E26" s="41"/>
      <c r="F26" s="41"/>
      <c r="G26" s="41"/>
      <c r="H26" s="41"/>
      <c r="I26" s="41"/>
      <c r="J26" s="41"/>
      <c r="K26" s="41"/>
      <c r="L26" s="41">
        <v>26</v>
      </c>
    </row>
    <row r="27" spans="2:12" ht="15">
      <c r="B27" s="2"/>
      <c r="D27" s="42" t="s">
        <v>51</v>
      </c>
      <c r="E27" s="43"/>
      <c r="F27" s="43"/>
      <c r="G27" s="43"/>
      <c r="H27" s="43"/>
      <c r="I27" s="43"/>
      <c r="J27" s="43"/>
      <c r="K27" s="43"/>
      <c r="L27" s="44"/>
    </row>
    <row r="28" spans="1:12" ht="15.75">
      <c r="A28" s="45"/>
      <c r="B28" s="46">
        <v>8.72</v>
      </c>
      <c r="C28" s="39"/>
      <c r="D28" s="47" t="s">
        <v>52</v>
      </c>
      <c r="E28" s="48"/>
      <c r="F28" s="48"/>
      <c r="G28" s="48"/>
      <c r="H28" s="48"/>
      <c r="I28" s="49"/>
      <c r="J28" s="50"/>
      <c r="K28" s="50"/>
      <c r="L28" s="41">
        <v>1</v>
      </c>
    </row>
    <row r="29" spans="1:22" ht="15.75">
      <c r="A29" s="51"/>
      <c r="B29" s="52">
        <v>3.36</v>
      </c>
      <c r="D29" s="47" t="s">
        <v>53</v>
      </c>
      <c r="E29" s="48"/>
      <c r="F29" s="48"/>
      <c r="G29" s="48"/>
      <c r="H29" s="48"/>
      <c r="I29" s="49"/>
      <c r="J29" s="50"/>
      <c r="K29" s="50"/>
      <c r="L29" s="41"/>
      <c r="V29" s="53"/>
    </row>
    <row r="30" spans="1:12" ht="15.75">
      <c r="A30" s="51"/>
      <c r="B30" s="46">
        <f>SUM(B28:B29)</f>
        <v>12.08</v>
      </c>
      <c r="D30" s="41" t="s">
        <v>54</v>
      </c>
      <c r="E30" s="41"/>
      <c r="F30" s="41"/>
      <c r="G30" s="41"/>
      <c r="H30" s="41"/>
      <c r="I30" s="41"/>
      <c r="J30" s="41"/>
      <c r="K30" s="41"/>
      <c r="L30" s="41">
        <v>8</v>
      </c>
    </row>
    <row r="31" spans="1:18" ht="15.75">
      <c r="A31" s="54"/>
      <c r="B31" s="52" t="s">
        <v>55</v>
      </c>
      <c r="D31" s="55" t="s">
        <v>56</v>
      </c>
      <c r="E31" s="55"/>
      <c r="F31" s="55"/>
      <c r="G31" s="55"/>
      <c r="H31" s="55"/>
      <c r="I31" s="55"/>
      <c r="J31" s="56"/>
      <c r="K31" s="56"/>
      <c r="L31" s="41">
        <v>17</v>
      </c>
      <c r="O31" s="46"/>
      <c r="R31" s="57"/>
    </row>
    <row r="32" spans="3:11" ht="15.75">
      <c r="C32" s="58"/>
      <c r="D32" s="58"/>
      <c r="E32" s="58"/>
      <c r="F32" s="58"/>
      <c r="G32" s="58"/>
      <c r="H32" s="58"/>
      <c r="I32" s="58"/>
      <c r="J32" s="58"/>
      <c r="K32" s="58"/>
    </row>
  </sheetData>
  <sheetProtection/>
  <mergeCells count="21">
    <mergeCell ref="D27:L27"/>
    <mergeCell ref="D28:I28"/>
    <mergeCell ref="D29:I29"/>
    <mergeCell ref="D31:I31"/>
    <mergeCell ref="C32:K32"/>
    <mergeCell ref="D22:K22"/>
    <mergeCell ref="D23:K23"/>
    <mergeCell ref="N23:O23"/>
    <mergeCell ref="P23:W23"/>
    <mergeCell ref="D24:K24"/>
    <mergeCell ref="P24:W24"/>
    <mergeCell ref="C2:R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2022-04-15T07:06:37Z</dcterms:created>
  <dcterms:modified xsi:type="dcterms:W3CDTF">2022-04-15T07:06:49Z</dcterms:modified>
  <cp:category/>
  <cp:version/>
  <cp:contentType/>
  <cp:contentStatus/>
</cp:coreProperties>
</file>