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р,11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<sst xmlns="http://schemas.openxmlformats.org/spreadsheetml/2006/main" count="58" uniqueCount="58">
  <si>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                                                                       Л И Ц Е В О Й   С Ч Е Т</t>
  </si>
  <si>
    <t>площадь    кв.м.</t>
  </si>
  <si>
    <t xml:space="preserve"> улица      Октябрьская,     дом    11</t>
  </si>
  <si>
    <t>Сводная  за 2021 год</t>
  </si>
  <si>
    <t>рублей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</si>
  <si>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</si>
  <si>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</si>
  <si>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</si>
  <si>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</si>
  <si>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</si>
  <si>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</si>
  <si>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</si>
  <si>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</si>
  <si>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</si>
  <si>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</si>
  <si>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</si>
  <si>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</si>
  <si>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</si>
  <si>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</si>
  <si>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</si>
  <si>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</si>
  <si>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</si>
  <si>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</si>
  <si>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</si>
  <si>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</si>
  <si>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</si>
  <si>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</si>
  <si>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</si>
  <si>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</si>
  <si>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</si>
  <si>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 xml:space="preserve">газораспределение 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</si>
  <si>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</si>
  <si>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</si>
  <si>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</si>
  <si>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</si>
  <si>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</si>
  <si>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</si>
  <si>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</si>
  <si>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</si>
  <si>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</si>
  <si>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</si>
  <si>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</si>
  <si>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</si>
  <si>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</si>
  <si>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</si>
  <si>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</si>
  <si>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</si>
  <si>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1,72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</si>
  <si>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</si>
  <si>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</si>
  <si>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</si>
  <si>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</si>
  <si>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</si>
  <si>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</si>
  <si>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</si>
  <si>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</si>
  <si>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 01.10.21г.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</si>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</sst>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1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2" borderId="8" applyNumberFormat="0" applyFont="0" applyAlignment="0" applyProtection="0"/>
    <xf numFmtId="9" fontId="3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2" fontId="0" fillId="0" borderId="0" xfId="0" applyNumberFormat="1" applyAlignment="1">
      <alignment/>
    </xf>
    <xf numFmtId="0" fontId="24" fillId="34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34" borderId="13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left"/>
    </xf>
    <xf numFmtId="0" fontId="24" fillId="34" borderId="15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34" borderId="16" xfId="0" applyFont="1" applyFill="1" applyBorder="1" applyAlignment="1">
      <alignment horizontal="left"/>
    </xf>
    <xf numFmtId="0" fontId="26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35">
        <row r="8">
          <cell r="L8">
            <v>32452.86</v>
          </cell>
          <cell r="Q8">
            <v>373.19991863301846</v>
          </cell>
          <cell r="R8">
            <v>250.48925526863985</v>
          </cell>
          <cell r="AE8">
            <v>376879.17</v>
          </cell>
        </row>
        <row r="9">
          <cell r="L9">
            <v>37333.33</v>
          </cell>
          <cell r="Q9">
            <v>239.37385856493515</v>
          </cell>
          <cell r="R9">
            <v>574.5378613242244</v>
          </cell>
          <cell r="AE9">
            <v>383605.35</v>
          </cell>
        </row>
        <row r="10">
          <cell r="L10">
            <v>34979.67</v>
          </cell>
          <cell r="Q10">
            <v>426.0727074614149</v>
          </cell>
          <cell r="R10">
            <v>999.7628797286045</v>
          </cell>
          <cell r="AE10">
            <v>392685.19</v>
          </cell>
        </row>
        <row r="11">
          <cell r="L11">
            <v>46337.31</v>
          </cell>
          <cell r="Q11">
            <v>372.8176148954714</v>
          </cell>
          <cell r="R11">
            <v>429.5758156044444</v>
          </cell>
          <cell r="AE11">
            <v>390407.39</v>
          </cell>
        </row>
        <row r="12">
          <cell r="L12">
            <v>33031.2</v>
          </cell>
          <cell r="Q12">
            <v>497.4735831378511</v>
          </cell>
          <cell r="R12">
            <v>1476.7166040920338</v>
          </cell>
          <cell r="AE12">
            <v>401435.7</v>
          </cell>
        </row>
        <row r="13">
          <cell r="L13">
            <v>62551.86</v>
          </cell>
          <cell r="Q13">
            <v>470.58705271180287</v>
          </cell>
          <cell r="R13">
            <v>268.574223236654</v>
          </cell>
          <cell r="AE13">
            <v>382943.35</v>
          </cell>
        </row>
        <row r="14">
          <cell r="L14">
            <v>34530.57</v>
          </cell>
          <cell r="Q14">
            <v>412.36357092037537</v>
          </cell>
          <cell r="R14">
            <v>627.3835638603472</v>
          </cell>
          <cell r="AE14">
            <v>392672.39</v>
          </cell>
        </row>
        <row r="15">
          <cell r="L15">
            <v>38541.969999999994</v>
          </cell>
          <cell r="Q15">
            <v>301.13215553948794</v>
          </cell>
          <cell r="R15">
            <v>688.0190002618592</v>
          </cell>
          <cell r="AE15">
            <v>398390.03</v>
          </cell>
        </row>
        <row r="16">
          <cell r="L16">
            <v>32191.04</v>
          </cell>
          <cell r="Q16">
            <v>472.3015719209108</v>
          </cell>
          <cell r="R16">
            <v>559.4604325596116</v>
          </cell>
          <cell r="AE16">
            <v>410458.6</v>
          </cell>
        </row>
        <row r="17">
          <cell r="L17">
            <v>33180.68</v>
          </cell>
          <cell r="Q17">
            <v>417.08142255034926</v>
          </cell>
          <cell r="R17">
            <v>363.89286278985253</v>
          </cell>
          <cell r="AE17">
            <v>423471.99</v>
          </cell>
        </row>
        <row r="18">
          <cell r="L18">
            <v>47916.21</v>
          </cell>
          <cell r="Q18">
            <v>295.09378365766054</v>
          </cell>
          <cell r="R18">
            <v>49.69168906797779</v>
          </cell>
          <cell r="AE18">
            <v>421749.85</v>
          </cell>
        </row>
        <row r="19">
          <cell r="L19">
            <v>37408.38</v>
          </cell>
          <cell r="Q19">
            <v>262.16134443041784</v>
          </cell>
          <cell r="AE19">
            <v>430535.54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35">
        <row r="8">
          <cell r="S8">
            <v>1342.8149791286744</v>
          </cell>
        </row>
        <row r="9">
          <cell r="S9">
            <v>1348.3873614786037</v>
          </cell>
        </row>
        <row r="10">
          <cell r="S10">
            <v>1415.9227439349056</v>
          </cell>
        </row>
        <row r="11">
          <cell r="S11">
            <v>1245.8171659192617</v>
          </cell>
        </row>
        <row r="12">
          <cell r="S12">
            <v>1335.5179417125573</v>
          </cell>
        </row>
        <row r="13">
          <cell r="S13">
            <v>1417.7363758308159</v>
          </cell>
        </row>
        <row r="14">
          <cell r="S14">
            <v>1407.0513632123439</v>
          </cell>
        </row>
        <row r="15">
          <cell r="S15">
            <v>1357.3089948589677</v>
          </cell>
        </row>
        <row r="16">
          <cell r="S16">
            <v>1458.5521728221745</v>
          </cell>
        </row>
        <row r="17">
          <cell r="S17">
            <v>1270.3027976862618</v>
          </cell>
        </row>
        <row r="18">
          <cell r="S18">
            <v>1340.4735961432486</v>
          </cell>
        </row>
        <row r="19">
          <cell r="S19">
            <v>1582.8006276311935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C7">
      <selection activeCell="W7" sqref="W7"/>
    </sheetView>
  </sheetViews>
  <sheetFormatPr defaultColWidth="9.140625" defaultRowHeight="12.75"/>
  <cols>
    <col min="1" max="1" width="16.28125" style="0" customWidth="1"/>
    <col min="2" max="2" width="11.00390625" style="0" customWidth="1"/>
    <col min="3" max="3" width="11.7109375" style="0" customWidth="1"/>
    <col min="4" max="4" width="8.28125" style="0" customWidth="1"/>
    <col min="5" max="6" width="7.8515625" style="0" customWidth="1"/>
    <col min="7" max="7" width="7.140625" style="0" customWidth="1"/>
    <col min="8" max="8" width="7.421875" style="0" customWidth="1"/>
    <col min="9" max="9" width="7.57421875" style="0" customWidth="1"/>
    <col min="10" max="10" width="7.00390625" style="0" customWidth="1"/>
    <col min="11" max="11" width="6.28125" style="0" customWidth="1"/>
    <col min="12" max="12" width="5.8515625" style="0" customWidth="1"/>
    <col min="13" max="13" width="6.00390625" style="0" customWidth="1"/>
    <col min="14" max="14" width="4.421875" style="0" customWidth="1"/>
    <col min="15" max="16" width="4.7109375" style="0" customWidth="1"/>
    <col min="17" max="17" width="4.8515625" style="0" customWidth="1"/>
    <col min="18" max="18" width="4.7109375" style="0" customWidth="1"/>
    <col min="19" max="20" width="6.00390625" style="0" customWidth="1"/>
    <col min="21" max="21" width="5.8515625" style="0" customWidth="1"/>
    <col min="22" max="22" width="6.140625" style="0" customWidth="1"/>
    <col min="23" max="23" width="5.28125" style="0" customWidth="1"/>
    <col min="24" max="24" width="8.421875" style="0" customWidth="1"/>
    <col min="25" max="26" width="9.00390625" style="0" customWidth="1"/>
    <col min="27" max="27" width="10.28125" style="0" customWidth="1"/>
  </cols>
  <sheetData>
    <row r="1" spans="1:12" ht="15">
      <c r="A1" s="1" t="s">
        <v>0</v>
      </c>
      <c r="L1" s="2"/>
    </row>
    <row r="2" spans="1:18" ht="14.25">
      <c r="A2" s="2" t="s">
        <v>1</v>
      </c>
      <c r="B2">
        <v>3331.9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7" ht="24.75" customHeight="1">
      <c r="B3" s="2"/>
      <c r="C3" s="2" t="s">
        <v>3</v>
      </c>
      <c r="D3" s="2"/>
      <c r="E3" s="2"/>
      <c r="F3" s="2"/>
      <c r="G3" s="2"/>
      <c r="H3" s="2"/>
      <c r="I3" s="2"/>
      <c r="J3" s="2"/>
      <c r="Y3" s="4" t="s">
        <v>4</v>
      </c>
      <c r="AA3" s="5" t="s">
        <v>5</v>
      </c>
    </row>
    <row r="4" ht="12.75">
      <c r="AA4" s="6"/>
    </row>
    <row r="5" spans="1:27" ht="12.75" customHeight="1">
      <c r="A5" s="7">
        <v>2021</v>
      </c>
      <c r="B5" s="7" t="s">
        <v>6</v>
      </c>
      <c r="C5" s="8" t="s">
        <v>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8</v>
      </c>
      <c r="Y5" s="5" t="s">
        <v>9</v>
      </c>
      <c r="Z5" s="11" t="s">
        <v>10</v>
      </c>
      <c r="AA5" s="6"/>
    </row>
    <row r="6" spans="1:27" ht="12.75">
      <c r="A6" s="12"/>
      <c r="B6" s="12"/>
      <c r="C6" s="13" t="s">
        <v>11</v>
      </c>
      <c r="D6" s="14" t="s">
        <v>12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14.75">
      <c r="A7" s="16"/>
      <c r="B7" s="16"/>
      <c r="C7" s="17"/>
      <c r="D7" s="18" t="s">
        <v>13</v>
      </c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8" t="s">
        <v>19</v>
      </c>
      <c r="K7" s="19" t="s">
        <v>20</v>
      </c>
      <c r="L7" s="19" t="s">
        <v>21</v>
      </c>
      <c r="M7" s="19" t="s">
        <v>22</v>
      </c>
      <c r="N7" s="20" t="s">
        <v>23</v>
      </c>
      <c r="O7" s="21" t="s">
        <v>24</v>
      </c>
      <c r="P7" s="21" t="s">
        <v>25</v>
      </c>
      <c r="Q7" s="21" t="s">
        <v>26</v>
      </c>
      <c r="R7" s="21" t="s">
        <v>27</v>
      </c>
      <c r="S7" s="21" t="s">
        <v>28</v>
      </c>
      <c r="T7" s="21" t="s">
        <v>29</v>
      </c>
      <c r="U7" s="21" t="s">
        <v>30</v>
      </c>
      <c r="V7" s="21" t="s">
        <v>31</v>
      </c>
      <c r="W7" s="21" t="s">
        <v>32</v>
      </c>
      <c r="X7" s="22"/>
      <c r="Y7" s="22"/>
      <c r="Z7" s="11"/>
      <c r="AA7" s="23"/>
    </row>
    <row r="8" spans="1:27" ht="27.75" customHeight="1">
      <c r="A8" s="24" t="s">
        <v>33</v>
      </c>
      <c r="B8" s="25">
        <f>'[1]Окт 11'!$L$8</f>
        <v>32452.86</v>
      </c>
      <c r="C8" s="25">
        <f>8.3*B2+(1.66+0.05)*B2</f>
        <v>33352.319</v>
      </c>
      <c r="D8" s="26">
        <f>C8*60/100</f>
        <v>20011.3914</v>
      </c>
      <c r="E8" s="26">
        <f>D8*28/100</f>
        <v>5603.189592000001</v>
      </c>
      <c r="F8" s="25">
        <v>3282.56</v>
      </c>
      <c r="G8" s="25">
        <f>'[1]Окт 11'!$Q8</f>
        <v>373.19991863301846</v>
      </c>
      <c r="H8" s="25">
        <f>'[1]Окт 11'!$R8</f>
        <v>250.48925526863985</v>
      </c>
      <c r="I8" s="25">
        <f>'[2]Окт 11'!$S8</f>
        <v>1342.8149791286744</v>
      </c>
      <c r="J8" s="26">
        <f>C8-(D8+E8+F8+G8+H8+I8)</f>
        <v>2488.6738549696674</v>
      </c>
      <c r="K8" s="24"/>
      <c r="L8" s="24">
        <v>134.83</v>
      </c>
      <c r="M8" s="27">
        <f>1149</f>
        <v>1149</v>
      </c>
      <c r="N8" s="27"/>
      <c r="O8" s="24"/>
      <c r="P8" s="28"/>
      <c r="Q8" s="28"/>
      <c r="R8" s="28"/>
      <c r="S8" s="28"/>
      <c r="T8" s="28"/>
      <c r="U8" s="28"/>
      <c r="V8" s="28"/>
      <c r="W8" s="28"/>
      <c r="X8" s="24">
        <f>SUM(K8:W8)</f>
        <v>1283.83</v>
      </c>
      <c r="Y8" s="25">
        <f>C8+X8</f>
        <v>34636.149000000005</v>
      </c>
      <c r="Z8" s="25">
        <f>B8-C8-X8</f>
        <v>-2183.2890000000025</v>
      </c>
      <c r="AA8" s="25">
        <f>'[1]Окт 11'!$AE$8</f>
        <v>376879.17</v>
      </c>
    </row>
    <row r="9" spans="1:27" ht="27.75" customHeight="1">
      <c r="A9" s="24" t="s">
        <v>34</v>
      </c>
      <c r="B9" s="25">
        <f>'[1]Окт 11'!$L$9</f>
        <v>37333.33</v>
      </c>
      <c r="C9" s="25">
        <f>8.3*B2+(1.66+0.05)*B2</f>
        <v>33352.319</v>
      </c>
      <c r="D9" s="26">
        <f aca="true" t="shared" si="0" ref="D9:D19">C9*60/100</f>
        <v>20011.3914</v>
      </c>
      <c r="E9" s="26">
        <f aca="true" t="shared" si="1" ref="E9:E20">D9*28/100</f>
        <v>5603.189592000001</v>
      </c>
      <c r="F9" s="25">
        <v>2587.04</v>
      </c>
      <c r="G9" s="25">
        <f>'[1]Окт 11'!$Q9</f>
        <v>239.37385856493515</v>
      </c>
      <c r="H9" s="25">
        <f>'[1]Окт 11'!$R9</f>
        <v>574.5378613242244</v>
      </c>
      <c r="I9" s="25">
        <f>'[2]Окт 11'!$S9</f>
        <v>1348.3873614786037</v>
      </c>
      <c r="J9" s="26">
        <f aca="true" t="shared" si="2" ref="J9:J19">C9-(D9+E9+F9+G9+H9+I9)</f>
        <v>2988.3989266322387</v>
      </c>
      <c r="K9" s="24"/>
      <c r="L9" s="24">
        <v>134.83</v>
      </c>
      <c r="M9" s="27">
        <f>1149</f>
        <v>1149</v>
      </c>
      <c r="N9" s="24"/>
      <c r="O9" s="24"/>
      <c r="P9" s="28"/>
      <c r="Q9" s="28"/>
      <c r="R9" s="28"/>
      <c r="S9" s="28"/>
      <c r="T9" s="28"/>
      <c r="U9" s="28"/>
      <c r="V9" s="28"/>
      <c r="W9" s="28">
        <f>499</f>
        <v>499</v>
      </c>
      <c r="X9" s="24">
        <f aca="true" t="shared" si="3" ref="X9:X18">K9+L9+M9+N9+O9+P9+V9+W9+R9+S9</f>
        <v>1782.83</v>
      </c>
      <c r="Y9" s="25">
        <f aca="true" t="shared" si="4" ref="Y9:Y19">C9+X9</f>
        <v>35135.149000000005</v>
      </c>
      <c r="Z9" s="25">
        <f aca="true" t="shared" si="5" ref="Z9:Z19">B9-C9-X9</f>
        <v>2198.1809999999987</v>
      </c>
      <c r="AA9" s="25">
        <f>'[1]Окт 11'!$AE$9</f>
        <v>383605.35</v>
      </c>
    </row>
    <row r="10" spans="1:27" ht="27.75" customHeight="1">
      <c r="A10" s="24" t="s">
        <v>35</v>
      </c>
      <c r="B10" s="25">
        <f>'[1]Окт 11'!$L$10</f>
        <v>34979.67</v>
      </c>
      <c r="C10" s="25">
        <f>8.3*B2+(1.66+0.05)*B2</f>
        <v>33352.319</v>
      </c>
      <c r="D10" s="26">
        <f t="shared" si="0"/>
        <v>20011.3914</v>
      </c>
      <c r="E10" s="26">
        <f t="shared" si="1"/>
        <v>5603.189592000001</v>
      </c>
      <c r="F10" s="25">
        <v>864.8</v>
      </c>
      <c r="G10" s="25">
        <f>'[1]Окт 11'!$Q10</f>
        <v>426.0727074614149</v>
      </c>
      <c r="H10" s="25">
        <f>'[1]Окт 11'!$R10</f>
        <v>999.7628797286045</v>
      </c>
      <c r="I10" s="25">
        <f>'[2]Окт 11'!$S10</f>
        <v>1415.9227439349056</v>
      </c>
      <c r="J10" s="26">
        <f t="shared" si="2"/>
        <v>4031.1796768750755</v>
      </c>
      <c r="K10" s="24"/>
      <c r="L10" s="24">
        <v>134.83</v>
      </c>
      <c r="M10" s="28">
        <v>1150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4">
        <f t="shared" si="3"/>
        <v>1284.83</v>
      </c>
      <c r="Y10" s="25">
        <f t="shared" si="4"/>
        <v>34637.149000000005</v>
      </c>
      <c r="Z10" s="25">
        <f t="shared" si="5"/>
        <v>342.5209999999952</v>
      </c>
      <c r="AA10" s="25">
        <f>'[1]Окт 11'!$AE$10</f>
        <v>392685.19</v>
      </c>
    </row>
    <row r="11" spans="1:27" ht="27.75" customHeight="1">
      <c r="A11" s="24" t="s">
        <v>36</v>
      </c>
      <c r="B11" s="25">
        <f>'[1]Окт 11'!$L$11</f>
        <v>46337.31</v>
      </c>
      <c r="C11" s="25">
        <f>8.3*B2+(1.66+0.05)*B2</f>
        <v>33352.319</v>
      </c>
      <c r="D11" s="26">
        <f t="shared" si="0"/>
        <v>20011.3914</v>
      </c>
      <c r="E11" s="26">
        <f t="shared" si="1"/>
        <v>5603.189592000001</v>
      </c>
      <c r="F11" s="25">
        <v>414.16</v>
      </c>
      <c r="G11" s="25">
        <f>'[1]Окт 11'!$Q11</f>
        <v>372.8176148954714</v>
      </c>
      <c r="H11" s="25">
        <f>'[1]Окт 11'!$R11</f>
        <v>429.5758156044444</v>
      </c>
      <c r="I11" s="25">
        <f>'[2]Окт 11'!$S11</f>
        <v>1245.8171659192617</v>
      </c>
      <c r="J11" s="26">
        <f t="shared" si="2"/>
        <v>5275.367411580824</v>
      </c>
      <c r="K11" s="24"/>
      <c r="L11" s="24">
        <v>134.83</v>
      </c>
      <c r="M11" s="28">
        <v>1264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4">
        <f t="shared" si="3"/>
        <v>1398.83</v>
      </c>
      <c r="Y11" s="25">
        <f t="shared" si="4"/>
        <v>34751.149000000005</v>
      </c>
      <c r="Z11" s="25">
        <f t="shared" si="5"/>
        <v>11586.160999999995</v>
      </c>
      <c r="AA11" s="25">
        <f>'[1]Окт 11'!$AE$11</f>
        <v>390407.39</v>
      </c>
    </row>
    <row r="12" spans="1:27" ht="27.75" customHeight="1">
      <c r="A12" s="24" t="s">
        <v>37</v>
      </c>
      <c r="B12" s="25">
        <f>'[1]Окт 11'!$L$12</f>
        <v>33031.2</v>
      </c>
      <c r="C12" s="25">
        <f>8.3*B2+(1.66+0.05)*B2</f>
        <v>33352.319</v>
      </c>
      <c r="D12" s="26">
        <f t="shared" si="0"/>
        <v>20011.3914</v>
      </c>
      <c r="E12" s="26">
        <f t="shared" si="1"/>
        <v>5603.189592000001</v>
      </c>
      <c r="F12" s="25">
        <v>934.72</v>
      </c>
      <c r="G12" s="25">
        <f>'[1]Окт 11'!$Q12</f>
        <v>497.4735831378511</v>
      </c>
      <c r="H12" s="25">
        <f>'[1]Окт 11'!$R12</f>
        <v>1476.7166040920338</v>
      </c>
      <c r="I12" s="25">
        <f>'[2]Окт 11'!$S12</f>
        <v>1335.5179417125573</v>
      </c>
      <c r="J12" s="26">
        <f t="shared" si="2"/>
        <v>3493.309879057557</v>
      </c>
      <c r="K12" s="24"/>
      <c r="L12" s="24">
        <v>134.83</v>
      </c>
      <c r="M12" s="28">
        <v>1264</v>
      </c>
      <c r="N12" s="28"/>
      <c r="O12" s="28"/>
      <c r="P12" s="28"/>
      <c r="Q12" s="28"/>
      <c r="R12" s="28"/>
      <c r="S12" s="28">
        <v>3090</v>
      </c>
      <c r="T12" s="28"/>
      <c r="U12" s="28">
        <v>2950</v>
      </c>
      <c r="V12" s="28"/>
      <c r="W12" s="28"/>
      <c r="X12" s="24">
        <f>K12+L12+M12+N12+O12+P12+V12+W12+R12+S12+T12+U12</f>
        <v>7438.83</v>
      </c>
      <c r="Y12" s="25">
        <f t="shared" si="4"/>
        <v>40791.149000000005</v>
      </c>
      <c r="Z12" s="25">
        <f t="shared" si="5"/>
        <v>-7759.949000000006</v>
      </c>
      <c r="AA12" s="25">
        <f>'[1]Окт 11'!$AE$12</f>
        <v>401435.7</v>
      </c>
    </row>
    <row r="13" spans="1:27" ht="27.75" customHeight="1">
      <c r="A13" s="24" t="s">
        <v>38</v>
      </c>
      <c r="B13" s="25">
        <f>'[1]Окт 11'!$L$13</f>
        <v>62551.86</v>
      </c>
      <c r="C13" s="25">
        <f>8.3*B2+(1.66+0.05)*B2</f>
        <v>33352.319</v>
      </c>
      <c r="D13" s="26">
        <f t="shared" si="0"/>
        <v>20011.3914</v>
      </c>
      <c r="E13" s="26">
        <f t="shared" si="1"/>
        <v>5603.189592000001</v>
      </c>
      <c r="F13" s="25">
        <v>3381.92</v>
      </c>
      <c r="G13" s="25">
        <f>'[1]Окт 11'!$Q13</f>
        <v>470.58705271180287</v>
      </c>
      <c r="H13" s="25">
        <f>'[1]Окт 11'!$R13</f>
        <v>268.574223236654</v>
      </c>
      <c r="I13" s="25">
        <f>'[2]Окт 11'!$S13</f>
        <v>1417.7363758308159</v>
      </c>
      <c r="J13" s="26">
        <f t="shared" si="2"/>
        <v>2198.9203562207294</v>
      </c>
      <c r="K13" s="24"/>
      <c r="L13" s="24">
        <v>134.83</v>
      </c>
      <c r="M13" s="28">
        <v>1725</v>
      </c>
      <c r="N13" s="28"/>
      <c r="O13" s="28"/>
      <c r="P13" s="28"/>
      <c r="Q13" s="28"/>
      <c r="R13" s="28"/>
      <c r="S13" s="28"/>
      <c r="T13" s="28"/>
      <c r="U13" s="28">
        <v>2950</v>
      </c>
      <c r="V13" s="28">
        <v>3200</v>
      </c>
      <c r="W13" s="28"/>
      <c r="X13" s="24">
        <f>K13+L13+M13+N13+O13+P13+V13+W13+R13+S13+T13+U13</f>
        <v>8009.83</v>
      </c>
      <c r="Y13" s="25">
        <f t="shared" si="4"/>
        <v>41362.149000000005</v>
      </c>
      <c r="Z13" s="25">
        <f t="shared" si="5"/>
        <v>21189.710999999996</v>
      </c>
      <c r="AA13" s="25">
        <f>'[1]Окт 11'!$AE$13</f>
        <v>382943.35</v>
      </c>
    </row>
    <row r="14" spans="1:27" ht="27.75" customHeight="1">
      <c r="A14" s="24" t="s">
        <v>39</v>
      </c>
      <c r="B14" s="25">
        <f>'[1]Окт 11'!$L$14</f>
        <v>34530.57</v>
      </c>
      <c r="C14" s="25">
        <f>8.3*B2+(1.72+0.05)*B2</f>
        <v>33552.23300000001</v>
      </c>
      <c r="D14" s="26">
        <f t="shared" si="0"/>
        <v>20131.339800000005</v>
      </c>
      <c r="E14" s="26">
        <f t="shared" si="1"/>
        <v>5636.775144000001</v>
      </c>
      <c r="F14" s="25">
        <v>2623.55</v>
      </c>
      <c r="G14" s="25">
        <f>'[1]Окт 11'!$Q14</f>
        <v>412.36357092037537</v>
      </c>
      <c r="H14" s="25">
        <f>'[1]Окт 11'!$R14</f>
        <v>627.3835638603472</v>
      </c>
      <c r="I14" s="25">
        <f>'[2]Окт 11'!$S14</f>
        <v>1407.0513632123439</v>
      </c>
      <c r="J14" s="26">
        <f t="shared" si="2"/>
        <v>2713.769558006934</v>
      </c>
      <c r="K14" s="24"/>
      <c r="L14" s="24">
        <v>134.83</v>
      </c>
      <c r="M14" s="28">
        <v>1954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4">
        <f t="shared" si="3"/>
        <v>2088.83</v>
      </c>
      <c r="Y14" s="25">
        <f t="shared" si="4"/>
        <v>35641.06300000001</v>
      </c>
      <c r="Z14" s="25">
        <f t="shared" si="5"/>
        <v>-1110.4930000000077</v>
      </c>
      <c r="AA14" s="25">
        <f>'[1]Окт 11'!$AE$14</f>
        <v>392672.39</v>
      </c>
    </row>
    <row r="15" spans="1:27" ht="27.75" customHeight="1">
      <c r="A15" s="24" t="s">
        <v>40</v>
      </c>
      <c r="B15" s="25">
        <f>'[1]Окт 11'!$L$15</f>
        <v>38541.969999999994</v>
      </c>
      <c r="C15" s="25">
        <f>8.3*B2+(1.72+0.05)*B2</f>
        <v>33552.23300000001</v>
      </c>
      <c r="D15" s="26">
        <f t="shared" si="0"/>
        <v>20131.339800000005</v>
      </c>
      <c r="E15" s="26">
        <f t="shared" si="1"/>
        <v>5636.775144000001</v>
      </c>
      <c r="F15" s="25">
        <v>2091.18</v>
      </c>
      <c r="G15" s="25">
        <f>'[1]Окт 11'!$Q15</f>
        <v>301.13215553948794</v>
      </c>
      <c r="H15" s="25">
        <f>'[1]Окт 11'!$R15</f>
        <v>688.0190002618592</v>
      </c>
      <c r="I15" s="25">
        <f>'[2]Окт 11'!$S15</f>
        <v>1357.3089948589677</v>
      </c>
      <c r="J15" s="26">
        <f t="shared" si="2"/>
        <v>3346.477905339685</v>
      </c>
      <c r="K15" s="24">
        <v>39157</v>
      </c>
      <c r="L15" s="24">
        <v>134.83</v>
      </c>
      <c r="M15" s="28">
        <v>1954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4">
        <f t="shared" si="3"/>
        <v>41245.83</v>
      </c>
      <c r="Y15" s="25">
        <f t="shared" si="4"/>
        <v>74798.06300000001</v>
      </c>
      <c r="Z15" s="25">
        <f t="shared" si="5"/>
        <v>-36256.093000000015</v>
      </c>
      <c r="AA15" s="25">
        <f>'[1]Окт 11'!$AE$15</f>
        <v>398390.03</v>
      </c>
    </row>
    <row r="16" spans="1:27" ht="27.75" customHeight="1">
      <c r="A16" s="24" t="s">
        <v>41</v>
      </c>
      <c r="B16" s="25">
        <f>'[1]Окт 11'!$L$16</f>
        <v>32191.04</v>
      </c>
      <c r="C16" s="25">
        <f>8.3*B2+(1.72+0.05)*B2</f>
        <v>33552.23300000001</v>
      </c>
      <c r="D16" s="26">
        <f t="shared" si="0"/>
        <v>20131.339800000005</v>
      </c>
      <c r="E16" s="26">
        <f t="shared" si="1"/>
        <v>5636.775144000001</v>
      </c>
      <c r="F16" s="25">
        <v>3221.03</v>
      </c>
      <c r="G16" s="25">
        <f>'[1]Окт 11'!$Q16</f>
        <v>472.3015719209108</v>
      </c>
      <c r="H16" s="25">
        <f>'[1]Окт 11'!$R16</f>
        <v>559.4604325596116</v>
      </c>
      <c r="I16" s="25">
        <f>'[2]Окт 11'!$S16</f>
        <v>1458.5521728221745</v>
      </c>
      <c r="J16" s="26">
        <f t="shared" si="2"/>
        <v>2072.7738786973023</v>
      </c>
      <c r="K16" s="24"/>
      <c r="L16" s="24">
        <v>134.83</v>
      </c>
      <c r="M16" s="28">
        <v>1739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4">
        <f t="shared" si="3"/>
        <v>1873.83</v>
      </c>
      <c r="Y16" s="25">
        <f t="shared" si="4"/>
        <v>35426.06300000001</v>
      </c>
      <c r="Z16" s="25">
        <f t="shared" si="5"/>
        <v>-3235.0230000000065</v>
      </c>
      <c r="AA16" s="25">
        <f>'[1]Окт 11'!$AE$16</f>
        <v>410458.6</v>
      </c>
    </row>
    <row r="17" spans="1:27" ht="27.75" customHeight="1">
      <c r="A17" s="24" t="s">
        <v>42</v>
      </c>
      <c r="B17" s="25">
        <f>'[1]Окт 11'!$L$17</f>
        <v>33180.68</v>
      </c>
      <c r="C17" s="25">
        <f>8.72*B2+(1.72+0.05)*B2</f>
        <v>34951.631</v>
      </c>
      <c r="D17" s="26">
        <f t="shared" si="0"/>
        <v>20970.978600000002</v>
      </c>
      <c r="E17" s="26">
        <f t="shared" si="1"/>
        <v>5871.874008000001</v>
      </c>
      <c r="F17" s="25">
        <v>7997.04</v>
      </c>
      <c r="G17" s="25">
        <f>'[1]Окт 11'!$Q17</f>
        <v>417.08142255034926</v>
      </c>
      <c r="H17" s="25">
        <f>'[1]Окт 11'!$R17</f>
        <v>363.89286278985253</v>
      </c>
      <c r="I17" s="25">
        <f>'[2]Окт 11'!$S17</f>
        <v>1270.3027976862618</v>
      </c>
      <c r="J17" s="26">
        <f t="shared" si="2"/>
        <v>-1939.5386910264642</v>
      </c>
      <c r="K17" s="24"/>
      <c r="L17" s="24">
        <v>134.83</v>
      </c>
      <c r="M17" s="28">
        <v>1376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4">
        <f t="shared" si="3"/>
        <v>1510.83</v>
      </c>
      <c r="Y17" s="25">
        <f t="shared" si="4"/>
        <v>36462.461</v>
      </c>
      <c r="Z17" s="25">
        <f t="shared" si="5"/>
        <v>-3281.781000000001</v>
      </c>
      <c r="AA17" s="25">
        <f>'[1]Окт 11'!$AE$17</f>
        <v>423471.99</v>
      </c>
    </row>
    <row r="18" spans="1:27" ht="27.75" customHeight="1">
      <c r="A18" s="24" t="s">
        <v>43</v>
      </c>
      <c r="B18" s="25">
        <f>'[1]Окт 11'!$L$18</f>
        <v>47916.21</v>
      </c>
      <c r="C18" s="25">
        <f>8.72*B2+(1.72+0.05)*B2</f>
        <v>34951.631</v>
      </c>
      <c r="D18" s="26">
        <f t="shared" si="0"/>
        <v>20970.978600000002</v>
      </c>
      <c r="E18" s="26">
        <f t="shared" si="1"/>
        <v>5871.874008000001</v>
      </c>
      <c r="F18" s="25">
        <v>3630.84</v>
      </c>
      <c r="G18" s="25">
        <f>'[1]Окт 11'!$Q18</f>
        <v>295.09378365766054</v>
      </c>
      <c r="H18" s="25">
        <f>'[1]Окт 11'!$R18</f>
        <v>49.69168906797779</v>
      </c>
      <c r="I18" s="25">
        <f>'[2]Окт 11'!$S18</f>
        <v>1340.4735961432486</v>
      </c>
      <c r="J18" s="26">
        <f t="shared" si="2"/>
        <v>2792.679323131113</v>
      </c>
      <c r="K18" s="24"/>
      <c r="L18" s="24">
        <v>134.83</v>
      </c>
      <c r="M18" s="28">
        <v>1494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4">
        <f t="shared" si="3"/>
        <v>1628.83</v>
      </c>
      <c r="Y18" s="25">
        <f t="shared" si="4"/>
        <v>36580.461</v>
      </c>
      <c r="Z18" s="25">
        <f t="shared" si="5"/>
        <v>11335.748999999998</v>
      </c>
      <c r="AA18" s="25">
        <f>'[1]Окт 11'!$AE$18</f>
        <v>421749.85</v>
      </c>
    </row>
    <row r="19" spans="1:27" ht="27.75" customHeight="1">
      <c r="A19" s="24" t="s">
        <v>44</v>
      </c>
      <c r="B19" s="25">
        <f>'[1]Окт 11'!$L$19</f>
        <v>37408.38</v>
      </c>
      <c r="C19" s="25">
        <f>8.72*B2+(1.72+0.05)*B2</f>
        <v>34951.631</v>
      </c>
      <c r="D19" s="26">
        <f t="shared" si="0"/>
        <v>20970.978600000002</v>
      </c>
      <c r="E19" s="26">
        <f t="shared" si="1"/>
        <v>5871.874008000001</v>
      </c>
      <c r="F19" s="25">
        <v>4216.83</v>
      </c>
      <c r="G19" s="25">
        <f>'[1]Окт 11'!$Q19</f>
        <v>262.16134443041784</v>
      </c>
      <c r="H19" s="25">
        <v>2007.3</v>
      </c>
      <c r="I19" s="25">
        <f>'[2]Окт 11'!$S19</f>
        <v>1582.8006276311935</v>
      </c>
      <c r="J19" s="26">
        <f t="shared" si="2"/>
        <v>39.68641993838537</v>
      </c>
      <c r="K19" s="24"/>
      <c r="L19" s="24">
        <v>134.83</v>
      </c>
      <c r="M19" s="28">
        <v>1494</v>
      </c>
      <c r="N19" s="28"/>
      <c r="O19" s="28"/>
      <c r="P19" s="28"/>
      <c r="Q19" s="28"/>
      <c r="R19" s="28"/>
      <c r="S19" s="28"/>
      <c r="T19" s="28">
        <v>9000</v>
      </c>
      <c r="U19" s="28"/>
      <c r="V19" s="28"/>
      <c r="W19" s="28"/>
      <c r="X19" s="24">
        <f>K19+L19+M19+N19+O19+P19+V19+W19+R19+S19+T19</f>
        <v>10628.83</v>
      </c>
      <c r="Y19" s="25">
        <f t="shared" si="4"/>
        <v>45580.461</v>
      </c>
      <c r="Z19" s="25">
        <f t="shared" si="5"/>
        <v>-8172.081000000004</v>
      </c>
      <c r="AA19" s="25">
        <f>'[1]Окт 11'!$AE$19</f>
        <v>430535.54</v>
      </c>
    </row>
    <row r="20" spans="1:27" ht="27.75" customHeight="1">
      <c r="A20" s="29" t="s">
        <v>45</v>
      </c>
      <c r="B20" s="30">
        <f>B8+B9+B10+B11+B12+B13+B14+B15+B16+B17+B18+B19</f>
        <v>470455.07999999996</v>
      </c>
      <c r="C20" s="30">
        <f>C8+C9+C10+C11+C12+C13+C14+C15+C16+C17+C18+C19</f>
        <v>405625.50600000005</v>
      </c>
      <c r="D20" s="31">
        <f>SUM(D8:D19)</f>
        <v>243375.30360000004</v>
      </c>
      <c r="E20" s="31">
        <f t="shared" si="1"/>
        <v>68145.08500800001</v>
      </c>
      <c r="F20" s="31">
        <f>SUM(F8:F19)</f>
        <v>35245.67</v>
      </c>
      <c r="G20" s="31">
        <f>SUM(G8:G19)</f>
        <v>4539.658584423695</v>
      </c>
      <c r="H20" s="31">
        <f>SUM(H8:H19)</f>
        <v>8295.404187794249</v>
      </c>
      <c r="I20" s="31">
        <f>SUM(I8:I19)</f>
        <v>16522.68612035901</v>
      </c>
      <c r="J20" s="31">
        <f>SUM(J8:J19)</f>
        <v>29501.698499423048</v>
      </c>
      <c r="K20" s="29">
        <f aca="true" t="shared" si="6" ref="K20:Q20">K8+K9+K10+K11+K12+K13+K14+K15+K16+K17+K18+K19</f>
        <v>39157</v>
      </c>
      <c r="L20" s="30">
        <f t="shared" si="6"/>
        <v>1617.9599999999998</v>
      </c>
      <c r="M20" s="29">
        <f t="shared" si="6"/>
        <v>17712</v>
      </c>
      <c r="N20" s="29">
        <f t="shared" si="6"/>
        <v>0</v>
      </c>
      <c r="O20" s="29">
        <f t="shared" si="6"/>
        <v>0</v>
      </c>
      <c r="P20" s="29">
        <f t="shared" si="6"/>
        <v>0</v>
      </c>
      <c r="Q20" s="29">
        <f t="shared" si="6"/>
        <v>0</v>
      </c>
      <c r="R20" s="29">
        <f>R8+R9+R10+R11+R12+R13+R14+R15+R16+R17+R18+R19</f>
        <v>0</v>
      </c>
      <c r="S20" s="29">
        <f>S8+S9+S10+S11+S12+S13+S14+S15+S16+S17+S18+S19</f>
        <v>3090</v>
      </c>
      <c r="T20" s="29">
        <f>T8+T9+T10+T11+T12+T13+T14+T15+T16+T17+T18+T19</f>
        <v>9000</v>
      </c>
      <c r="U20" s="29">
        <f>SUM(U8:U19)</f>
        <v>5900</v>
      </c>
      <c r="V20" s="29">
        <f>V8+V9+V10+V11+V12+V13+V14+V15+V16+V17+V18+V19</f>
        <v>3200</v>
      </c>
      <c r="W20" s="29">
        <f>W8+W9+W10+W11+W12+W13+W14+W15+W16+W17+W18+W19</f>
        <v>499</v>
      </c>
      <c r="X20" s="26">
        <f>K20+L20+M20+N20+O20+P20+V20+W20+R20+S20+T20+U20</f>
        <v>80175.95999999999</v>
      </c>
      <c r="Y20" s="26">
        <f>SUM(Y8:Y19)</f>
        <v>485801.46600000013</v>
      </c>
      <c r="Z20" s="26">
        <f>B20-C20-X20</f>
        <v>-15346.386000000086</v>
      </c>
      <c r="AA20" s="25"/>
    </row>
    <row r="21" spans="4:10" ht="12.75">
      <c r="D21" s="32"/>
      <c r="E21" s="32"/>
      <c r="F21" s="32"/>
      <c r="G21" s="32"/>
      <c r="H21" s="32"/>
      <c r="I21" s="32"/>
      <c r="J21" s="32"/>
    </row>
    <row r="22" spans="1:12" ht="12.75">
      <c r="A22" s="2"/>
      <c r="B22" s="33"/>
      <c r="E22" s="34" t="s">
        <v>46</v>
      </c>
      <c r="F22" s="34"/>
      <c r="G22" s="34"/>
      <c r="H22" s="34"/>
      <c r="I22" s="34"/>
      <c r="J22" s="34"/>
      <c r="K22" s="34"/>
      <c r="L22" s="34"/>
    </row>
    <row r="23" spans="1:27" ht="12.75">
      <c r="A23" s="2"/>
      <c r="B23" s="33"/>
      <c r="E23" s="35" t="s">
        <v>47</v>
      </c>
      <c r="F23" s="35"/>
      <c r="G23" s="35"/>
      <c r="H23" s="35"/>
      <c r="I23" s="35"/>
      <c r="J23" s="35"/>
      <c r="K23" s="35"/>
      <c r="L23" s="35"/>
      <c r="O23" s="34"/>
      <c r="P23" s="34"/>
      <c r="Q23" s="36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12.75">
      <c r="A24" s="37"/>
      <c r="B24" s="38"/>
      <c r="E24" s="35" t="s">
        <v>48</v>
      </c>
      <c r="F24" s="35"/>
      <c r="G24" s="35"/>
      <c r="H24" s="35"/>
      <c r="I24" s="35"/>
      <c r="J24" s="35"/>
      <c r="K24" s="35"/>
      <c r="L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2.75">
      <c r="A25" s="37" t="s">
        <v>49</v>
      </c>
      <c r="C25" s="38">
        <f>B20</f>
        <v>470455.07999999996</v>
      </c>
      <c r="L25" s="2"/>
      <c r="S25" s="39"/>
      <c r="T25" s="39"/>
      <c r="U25" s="39"/>
      <c r="V25" s="39"/>
      <c r="W25" s="39"/>
      <c r="X25" s="39"/>
      <c r="Y25" s="34"/>
      <c r="Z25" s="34"/>
      <c r="AA25" s="34"/>
    </row>
    <row r="26" spans="1:10" ht="12.75">
      <c r="A26" s="37" t="s">
        <v>50</v>
      </c>
      <c r="C26" s="38">
        <f>C20+X20</f>
        <v>485801.466</v>
      </c>
      <c r="D26" s="40"/>
      <c r="E26" s="40"/>
      <c r="F26" s="40"/>
      <c r="G26" s="40"/>
      <c r="H26" s="40"/>
      <c r="I26" s="40"/>
      <c r="J26" s="40"/>
    </row>
    <row r="27" spans="2:13" ht="15">
      <c r="B27" s="2"/>
      <c r="E27" s="41" t="s">
        <v>51</v>
      </c>
      <c r="F27" s="41"/>
      <c r="G27" s="41"/>
      <c r="H27" s="41"/>
      <c r="I27" s="41"/>
      <c r="J27" s="41"/>
      <c r="K27" s="41"/>
      <c r="L27" s="41"/>
      <c r="M27" s="41">
        <v>16</v>
      </c>
    </row>
    <row r="28" spans="1:13" ht="15" customHeight="1">
      <c r="A28" s="42"/>
      <c r="E28" s="43" t="s">
        <v>52</v>
      </c>
      <c r="F28" s="44"/>
      <c r="G28" s="44"/>
      <c r="H28" s="44"/>
      <c r="I28" s="44"/>
      <c r="J28" s="44"/>
      <c r="K28" s="44"/>
      <c r="L28" s="44"/>
      <c r="M28" s="45"/>
    </row>
    <row r="29" spans="1:25" ht="15.75">
      <c r="A29" s="46"/>
      <c r="C29" s="47">
        <v>8.72</v>
      </c>
      <c r="D29" s="47"/>
      <c r="E29" s="48" t="s">
        <v>53</v>
      </c>
      <c r="F29" s="49"/>
      <c r="G29" s="49"/>
      <c r="H29" s="49"/>
      <c r="I29" s="49"/>
      <c r="J29" s="49"/>
      <c r="K29" s="49"/>
      <c r="L29" s="50"/>
      <c r="M29" s="41">
        <v>1</v>
      </c>
      <c r="N29" s="51"/>
      <c r="R29" s="52"/>
      <c r="Y29" s="28"/>
    </row>
    <row r="30" spans="1:18" ht="15.75">
      <c r="A30" s="46"/>
      <c r="C30" s="53">
        <v>3.36</v>
      </c>
      <c r="D30" s="53"/>
      <c r="E30" s="48" t="s">
        <v>54</v>
      </c>
      <c r="F30" s="49"/>
      <c r="G30" s="49"/>
      <c r="H30" s="49"/>
      <c r="I30" s="49"/>
      <c r="J30" s="49"/>
      <c r="K30" s="49"/>
      <c r="L30" s="50"/>
      <c r="M30" s="41"/>
      <c r="N30" s="51"/>
      <c r="O30" s="47"/>
      <c r="R30" s="54"/>
    </row>
    <row r="31" spans="1:18" ht="15.75">
      <c r="A31" s="55"/>
      <c r="B31" s="56"/>
      <c r="C31" s="47">
        <f>SUM(C29:C30)</f>
        <v>12.08</v>
      </c>
      <c r="D31" s="47"/>
      <c r="E31" s="41" t="s">
        <v>55</v>
      </c>
      <c r="F31" s="41"/>
      <c r="G31" s="41"/>
      <c r="H31" s="41"/>
      <c r="I31" s="41"/>
      <c r="J31" s="41"/>
      <c r="K31" s="41"/>
      <c r="L31" s="41"/>
      <c r="M31" s="41">
        <v>8</v>
      </c>
      <c r="R31" s="57"/>
    </row>
    <row r="32" spans="3:14" ht="15.75">
      <c r="C32" s="53" t="s">
        <v>56</v>
      </c>
      <c r="D32" s="53"/>
      <c r="E32" s="58" t="s">
        <v>57</v>
      </c>
      <c r="F32" s="58"/>
      <c r="G32" s="58"/>
      <c r="H32" s="58"/>
      <c r="I32" s="58"/>
      <c r="J32" s="58"/>
      <c r="K32" s="58"/>
      <c r="L32" s="58"/>
      <c r="M32" s="41">
        <v>7</v>
      </c>
      <c r="N32" s="59"/>
    </row>
  </sheetData>
  <sheetProtection/>
  <mergeCells count="23">
    <mergeCell ref="Y25:AA25"/>
    <mergeCell ref="E28:M28"/>
    <mergeCell ref="E29:L29"/>
    <mergeCell ref="E30:L30"/>
    <mergeCell ref="E32:L32"/>
    <mergeCell ref="E22:L22"/>
    <mergeCell ref="E23:L23"/>
    <mergeCell ref="O23:P23"/>
    <mergeCell ref="R23:X23"/>
    <mergeCell ref="Y23:AA23"/>
    <mergeCell ref="E24:L24"/>
    <mergeCell ref="R24:X24"/>
    <mergeCell ref="Y24:AA24"/>
    <mergeCell ref="C2:R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2022-04-15T07:05:42Z</dcterms:created>
  <dcterms:modified xsi:type="dcterms:W3CDTF">2022-04-15T07:05:54Z</dcterms:modified>
  <cp:category/>
  <cp:version/>
  <cp:contentType/>
  <cp:contentStatus/>
</cp:coreProperties>
</file>