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р,10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без Жилищника</t>
        </r>
      </text>
    </comment>
  </commentList>
</comments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<sst xmlns="http://schemas.openxmlformats.org/spreadsheetml/2006/main" count="56" uniqueCount="56">
  <si>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</si>
  <si>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Октябрьская,      дом     10</t>
  </si>
  <si>
    <t>Сводная  за 2021 год</t>
  </si>
  <si>
    <t>Задолженность на конец месяца по РКЦ</t>
  </si>
  <si>
    <t>ДОХОД</t>
  </si>
  <si>
    <t>РАСХОД</t>
  </si>
  <si>
    <t>Всего за тек.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</si>
  <si>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</si>
  <si>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</si>
  <si>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</si>
  <si>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</si>
  <si>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</si>
  <si>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</si>
  <si>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</si>
  <si>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</si>
  <si>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</si>
  <si>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</si>
  <si>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</si>
  <si>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</si>
  <si>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</si>
  <si>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</si>
  <si>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</si>
  <si>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</si>
  <si>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</si>
  <si>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</si>
  <si>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</si>
  <si>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</si>
  <si>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</si>
  <si>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</si>
  <si>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</si>
  <si>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</si>
  <si>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</si>
  <si>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</si>
  <si>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</si>
  <si>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</si>
  <si>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</si>
  <si>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</si>
  <si>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</si>
  <si>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</si>
  <si>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</si>
  <si>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</si>
  <si>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</si>
  <si>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</si>
  <si>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</si>
  <si>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</si>
  <si>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1,62 руб./м2</t>
  </si>
  <si>
    <t>СОИ     (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</si>
  <si>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</si>
  <si>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</si>
  <si>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</si>
  <si>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</si>
  <si>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</si>
  <si>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</si>
  <si>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</si>
  <si>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</si>
  <si>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 01.10.21г.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</si>
</sst>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2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4">
        <row r="8">
          <cell r="L8">
            <v>21986.96</v>
          </cell>
          <cell r="Q8">
            <v>62.38593949105575</v>
          </cell>
          <cell r="R8">
            <v>266.8730196394164</v>
          </cell>
          <cell r="AE8">
            <v>266465.15</v>
          </cell>
        </row>
        <row r="9">
          <cell r="L9">
            <v>5133.91</v>
          </cell>
          <cell r="Q9">
            <v>40.01491509127931</v>
          </cell>
          <cell r="AE9">
            <v>269736.55</v>
          </cell>
        </row>
        <row r="10">
          <cell r="L10">
            <v>5578.03</v>
          </cell>
          <cell r="Q10">
            <v>71.2244157068431</v>
          </cell>
          <cell r="AE10">
            <v>272563.83</v>
          </cell>
        </row>
        <row r="11">
          <cell r="L11">
            <v>4430.91</v>
          </cell>
          <cell r="Q11">
            <v>62.322031712283525</v>
          </cell>
          <cell r="R11">
            <v>8535.810012545777</v>
          </cell>
          <cell r="AE11">
            <v>276538.23</v>
          </cell>
        </row>
        <row r="12">
          <cell r="L12">
            <v>4488.11</v>
          </cell>
          <cell r="Q12">
            <v>83.16013832402496</v>
          </cell>
          <cell r="R12">
            <v>3599.663898195519</v>
          </cell>
          <cell r="AE12">
            <v>279345.45</v>
          </cell>
        </row>
        <row r="13">
          <cell r="L13">
            <v>11610.580000000002</v>
          </cell>
          <cell r="Q13">
            <v>78.66565325975229</v>
          </cell>
          <cell r="AE13">
            <v>275021.46</v>
          </cell>
        </row>
        <row r="14">
          <cell r="L14">
            <v>9340.279999999999</v>
          </cell>
          <cell r="Q14">
            <v>68.93272881190323</v>
          </cell>
          <cell r="R14">
            <v>518.8765315813541</v>
          </cell>
          <cell r="AE14">
            <v>277481.5</v>
          </cell>
        </row>
        <row r="15">
          <cell r="L15">
            <v>23122.27</v>
          </cell>
          <cell r="Q15">
            <v>50.33873668330317</v>
          </cell>
          <cell r="R15">
            <v>103.14393999914022</v>
          </cell>
          <cell r="AE15">
            <v>279247.15</v>
          </cell>
        </row>
        <row r="16">
          <cell r="L16">
            <v>4835.35</v>
          </cell>
          <cell r="Q16">
            <v>78.9522607489164</v>
          </cell>
          <cell r="R16">
            <v>87.67139320652062</v>
          </cell>
          <cell r="AE16">
            <v>281731.72</v>
          </cell>
        </row>
        <row r="17">
          <cell r="L17">
            <v>4763.5</v>
          </cell>
          <cell r="Q17">
            <v>69.72138816476004</v>
          </cell>
          <cell r="R17">
            <v>2556.8301261221827</v>
          </cell>
          <cell r="AE17">
            <v>284610.53</v>
          </cell>
        </row>
        <row r="18">
          <cell r="L18">
            <v>11469.85</v>
          </cell>
          <cell r="Q18">
            <v>49.329332650676335</v>
          </cell>
          <cell r="R18">
            <v>8.30670788664246</v>
          </cell>
          <cell r="AE18">
            <v>280782.99</v>
          </cell>
        </row>
        <row r="19">
          <cell r="L19">
            <v>9907</v>
          </cell>
          <cell r="Q19">
            <v>43.82418364515385</v>
          </cell>
          <cell r="R19">
            <v>343.90778577598167</v>
          </cell>
          <cell r="AE19">
            <v>284285.78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4">
        <row r="8">
          <cell r="S8">
            <v>224.47157636704017</v>
          </cell>
        </row>
        <row r="9">
          <cell r="S9">
            <v>225.40308329066724</v>
          </cell>
        </row>
        <row r="10">
          <cell r="S10">
            <v>236.692630991687</v>
          </cell>
        </row>
        <row r="11">
          <cell r="S11">
            <v>208.25694339548897</v>
          </cell>
        </row>
        <row r="12">
          <cell r="S12">
            <v>223.25176759437667</v>
          </cell>
        </row>
        <row r="13">
          <cell r="S13">
            <v>236.9958066465257</v>
          </cell>
        </row>
        <row r="14">
          <cell r="S14">
            <v>235.20964722527285</v>
          </cell>
        </row>
        <row r="15">
          <cell r="S15">
            <v>226.89446753926904</v>
          </cell>
        </row>
        <row r="16">
          <cell r="S16">
            <v>243.81877662655404</v>
          </cell>
        </row>
        <row r="17">
          <cell r="S17">
            <v>212.35008239565704</v>
          </cell>
        </row>
        <row r="18">
          <cell r="S18">
            <v>224.08017923654455</v>
          </cell>
        </row>
        <row r="19">
          <cell r="S19">
            <v>264.588761282405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0">
      <selection activeCell="C4" sqref="C4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0.28125" style="0" customWidth="1"/>
    <col min="4" max="4" width="6.421875" style="0" customWidth="1"/>
    <col min="5" max="5" width="6.28125" style="0" customWidth="1"/>
    <col min="6" max="6" width="8.140625" style="0" customWidth="1"/>
    <col min="7" max="7" width="6.421875" style="0" customWidth="1"/>
    <col min="8" max="8" width="8.421875" style="0" customWidth="1"/>
    <col min="9" max="9" width="7.7109375" style="0" customWidth="1"/>
    <col min="10" max="10" width="6.57421875" style="0" customWidth="1"/>
    <col min="11" max="11" width="5.140625" style="0" customWidth="1"/>
    <col min="12" max="13" width="4.8515625" style="0" customWidth="1"/>
    <col min="14" max="14" width="6.421875" style="0" customWidth="1"/>
    <col min="15" max="15" width="4.28125" style="0" customWidth="1"/>
    <col min="16" max="16" width="4.421875" style="0" customWidth="1"/>
    <col min="17" max="17" width="5.421875" style="0" customWidth="1"/>
    <col min="18" max="18" width="5.00390625" style="0" customWidth="1"/>
    <col min="19" max="19" width="5.140625" style="0" customWidth="1"/>
    <col min="20" max="20" width="5.421875" style="0" customWidth="1"/>
    <col min="21" max="21" width="5.57421875" style="0" customWidth="1"/>
    <col min="22" max="22" width="4.8515625" style="0" customWidth="1"/>
    <col min="23" max="23" width="4.421875" style="0" customWidth="1"/>
    <col min="24" max="24" width="6.28125" style="0" customWidth="1"/>
    <col min="25" max="25" width="9.00390625" style="0" customWidth="1"/>
    <col min="26" max="26" width="8.8515625" style="0" customWidth="1"/>
    <col min="27" max="27" width="10.00390625" style="0" customWidth="1"/>
  </cols>
  <sheetData>
    <row r="1" spans="1:12" ht="15">
      <c r="A1" s="1" t="s">
        <v>0</v>
      </c>
      <c r="L1" s="2"/>
    </row>
    <row r="2" spans="1:22" ht="14.25">
      <c r="A2" s="2"/>
      <c r="B2">
        <f>555.8+331.6</f>
        <v>887.4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7" ht="27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21" customHeight="1">
      <c r="A8" s="23" t="s">
        <v>31</v>
      </c>
      <c r="B8" s="24">
        <f>'[1]Окт 10'!$L$8</f>
        <v>21986.96</v>
      </c>
      <c r="C8" s="24">
        <f>8.3*555.8+7.4*331.6+(1.56+0.05)*B2</f>
        <v>8495.694</v>
      </c>
      <c r="D8" s="25">
        <f>C8*60/100</f>
        <v>5097.416399999999</v>
      </c>
      <c r="E8" s="25">
        <f>D8*28/100</f>
        <v>1427.2765919999997</v>
      </c>
      <c r="F8" s="24">
        <v>2881.44</v>
      </c>
      <c r="G8" s="24">
        <f>'[1]Окт 10'!$Q8</f>
        <v>62.38593949105575</v>
      </c>
      <c r="H8" s="24">
        <f>'[1]Окт 10'!$R8</f>
        <v>266.8730196394164</v>
      </c>
      <c r="I8" s="24">
        <f>'[2]Окт 10'!$S8</f>
        <v>224.47157636704017</v>
      </c>
      <c r="J8" s="25">
        <f>C8-(D8+E8+F8+G8+H8+I8)</f>
        <v>-1464.1695274975136</v>
      </c>
      <c r="K8" s="23"/>
      <c r="L8" s="26">
        <v>100</v>
      </c>
      <c r="M8" s="27"/>
      <c r="N8" s="27"/>
      <c r="O8" s="23"/>
      <c r="P8" s="26"/>
      <c r="Q8" s="26"/>
      <c r="R8" s="26"/>
      <c r="S8" s="26"/>
      <c r="T8" s="26"/>
      <c r="U8" s="26"/>
      <c r="V8" s="26"/>
      <c r="W8" s="26"/>
      <c r="X8" s="23">
        <f>SUM(K8:W8)</f>
        <v>100</v>
      </c>
      <c r="Y8" s="24">
        <f>C8+X8</f>
        <v>8595.694</v>
      </c>
      <c r="Z8" s="24">
        <f>B8-C8-X8</f>
        <v>13391.266</v>
      </c>
      <c r="AA8" s="23">
        <f>'[1]Окт 10'!$AE$8</f>
        <v>266465.15</v>
      </c>
    </row>
    <row r="9" spans="1:27" ht="21" customHeight="1">
      <c r="A9" s="23" t="s">
        <v>32</v>
      </c>
      <c r="B9" s="24">
        <f>'[1]Окт 10'!$L$9</f>
        <v>5133.91</v>
      </c>
      <c r="C9" s="24">
        <f>8.3*555.8+7.4*331.6+(1.56+0.05)*B2</f>
        <v>8495.694</v>
      </c>
      <c r="D9" s="25">
        <f aca="true" t="shared" si="0" ref="D9:D19">C9*60/100</f>
        <v>5097.416399999999</v>
      </c>
      <c r="E9" s="25">
        <f aca="true" t="shared" si="1" ref="E9:E20">D9*28/100</f>
        <v>1427.2765919999997</v>
      </c>
      <c r="F9" s="24">
        <v>5589.92</v>
      </c>
      <c r="G9" s="24">
        <f>'[1]Окт 10'!$Q9</f>
        <v>40.01491509127931</v>
      </c>
      <c r="H9" s="24">
        <v>268.92</v>
      </c>
      <c r="I9" s="24">
        <f>'[2]Окт 10'!$S9</f>
        <v>225.40308329066724</v>
      </c>
      <c r="J9" s="25">
        <f aca="true" t="shared" si="2" ref="J9:J19">C9-(D9+E9+F9+G9+H9+I9)</f>
        <v>-4153.256990381944</v>
      </c>
      <c r="K9" s="23"/>
      <c r="L9" s="26">
        <v>100</v>
      </c>
      <c r="M9" s="23"/>
      <c r="N9" s="23"/>
      <c r="O9" s="23"/>
      <c r="P9" s="26"/>
      <c r="Q9" s="26"/>
      <c r="R9" s="26"/>
      <c r="S9" s="26"/>
      <c r="T9" s="26">
        <v>9000</v>
      </c>
      <c r="U9" s="26"/>
      <c r="V9" s="26"/>
      <c r="W9" s="26"/>
      <c r="X9" s="23">
        <f>K9+L9+M9+N9+O9+P9+V9+W9+R9+S9+T9+U9</f>
        <v>9100</v>
      </c>
      <c r="Y9" s="24">
        <f aca="true" t="shared" si="3" ref="Y9:Y19">C9+X9</f>
        <v>17595.694</v>
      </c>
      <c r="Z9" s="24">
        <f aca="true" t="shared" si="4" ref="Z9:Z19">B9-C9-X9</f>
        <v>-12461.784</v>
      </c>
      <c r="AA9" s="23">
        <f>'[1]Окт 10'!$AE$9</f>
        <v>269736.55</v>
      </c>
    </row>
    <row r="10" spans="1:27" ht="21" customHeight="1">
      <c r="A10" s="23" t="s">
        <v>33</v>
      </c>
      <c r="B10" s="24">
        <f>'[1]Окт 10'!$L$10</f>
        <v>5578.03</v>
      </c>
      <c r="C10" s="24">
        <f>8.3*555.8+7.4*331.6+(1.56+0.05)*B2</f>
        <v>8495.694</v>
      </c>
      <c r="D10" s="25">
        <f t="shared" si="0"/>
        <v>5097.416399999999</v>
      </c>
      <c r="E10" s="25">
        <f t="shared" si="1"/>
        <v>1427.2765919999997</v>
      </c>
      <c r="F10" s="24">
        <v>3220</v>
      </c>
      <c r="G10" s="24">
        <f>'[1]Окт 10'!$Q10</f>
        <v>71.2244157068431</v>
      </c>
      <c r="H10" s="24">
        <v>78.76</v>
      </c>
      <c r="I10" s="24">
        <f>'[2]Окт 10'!$S10</f>
        <v>236.692630991687</v>
      </c>
      <c r="J10" s="25">
        <f t="shared" si="2"/>
        <v>-1635.6760386985297</v>
      </c>
      <c r="K10" s="23"/>
      <c r="L10" s="26">
        <v>100</v>
      </c>
      <c r="M10" s="26"/>
      <c r="N10" s="26">
        <v>27586</v>
      </c>
      <c r="O10" s="26"/>
      <c r="P10" s="26"/>
      <c r="Q10" s="26"/>
      <c r="R10" s="26"/>
      <c r="S10" s="26"/>
      <c r="T10" s="26"/>
      <c r="U10" s="26"/>
      <c r="V10" s="26"/>
      <c r="W10" s="26"/>
      <c r="X10" s="23">
        <f aca="true" t="shared" si="5" ref="X10:X19">K10+L10+M10+N10+O10+P10+V10+W10+R10+S10</f>
        <v>27686</v>
      </c>
      <c r="Y10" s="24">
        <f t="shared" si="3"/>
        <v>36181.694</v>
      </c>
      <c r="Z10" s="24">
        <f t="shared" si="4"/>
        <v>-30603.664</v>
      </c>
      <c r="AA10" s="24">
        <f>'[1]Окт 10'!$AE$10</f>
        <v>272563.83</v>
      </c>
    </row>
    <row r="11" spans="1:27" ht="21" customHeight="1">
      <c r="A11" s="23" t="s">
        <v>34</v>
      </c>
      <c r="B11" s="24">
        <f>'[1]Окт 10'!$L$11</f>
        <v>4430.91</v>
      </c>
      <c r="C11" s="24">
        <f>8.3*555.8+7.4*331.6+(1.56+0.05)*B2</f>
        <v>8495.694</v>
      </c>
      <c r="D11" s="25">
        <f t="shared" si="0"/>
        <v>5097.416399999999</v>
      </c>
      <c r="E11" s="25">
        <f t="shared" si="1"/>
        <v>1427.2765919999997</v>
      </c>
      <c r="F11" s="24">
        <v>4822.8</v>
      </c>
      <c r="G11" s="24">
        <f>'[1]Окт 10'!$Q11</f>
        <v>62.322031712283525</v>
      </c>
      <c r="H11" s="24">
        <f>'[1]Окт 10'!$R11</f>
        <v>8535.810012545777</v>
      </c>
      <c r="I11" s="24">
        <f>'[2]Окт 10'!$S11</f>
        <v>208.25694339548897</v>
      </c>
      <c r="J11" s="25">
        <f t="shared" si="2"/>
        <v>-11658.18797965355</v>
      </c>
      <c r="K11" s="23"/>
      <c r="L11" s="26">
        <v>100</v>
      </c>
      <c r="M11" s="26"/>
      <c r="N11" s="26">
        <v>18391</v>
      </c>
      <c r="O11" s="26"/>
      <c r="P11" s="26"/>
      <c r="Q11" s="26"/>
      <c r="R11" s="26"/>
      <c r="S11" s="26"/>
      <c r="T11" s="26"/>
      <c r="U11" s="26"/>
      <c r="V11" s="26"/>
      <c r="W11" s="26"/>
      <c r="X11" s="23">
        <f t="shared" si="5"/>
        <v>18491</v>
      </c>
      <c r="Y11" s="24">
        <f t="shared" si="3"/>
        <v>26986.694</v>
      </c>
      <c r="Z11" s="24">
        <f t="shared" si="4"/>
        <v>-22555.784</v>
      </c>
      <c r="AA11" s="24">
        <f>'[1]Окт 10'!$AE$11</f>
        <v>276538.23</v>
      </c>
    </row>
    <row r="12" spans="1:27" ht="21" customHeight="1">
      <c r="A12" s="23" t="s">
        <v>35</v>
      </c>
      <c r="B12" s="24">
        <f>'[1]Окт 10'!$L$12</f>
        <v>4488.11</v>
      </c>
      <c r="C12" s="24">
        <f>8.3*555.8+7.4*331.6+(1.56+0.05)*B2</f>
        <v>8495.694</v>
      </c>
      <c r="D12" s="25">
        <f t="shared" si="0"/>
        <v>5097.416399999999</v>
      </c>
      <c r="E12" s="25">
        <f t="shared" si="1"/>
        <v>1427.2765919999997</v>
      </c>
      <c r="F12" s="24">
        <v>4007.52</v>
      </c>
      <c r="G12" s="24">
        <f>'[1]Окт 10'!$Q12</f>
        <v>83.16013832402496</v>
      </c>
      <c r="H12" s="24">
        <f>'[1]Окт 10'!$R12</f>
        <v>3599.663898195519</v>
      </c>
      <c r="I12" s="24">
        <f>'[2]Окт 10'!$S12</f>
        <v>223.25176759437667</v>
      </c>
      <c r="J12" s="25">
        <f t="shared" si="2"/>
        <v>-5942.594796113919</v>
      </c>
      <c r="K12" s="23"/>
      <c r="L12" s="26">
        <v>100</v>
      </c>
      <c r="M12" s="26"/>
      <c r="N12" s="26"/>
      <c r="O12" s="26"/>
      <c r="P12" s="26"/>
      <c r="Q12" s="26"/>
      <c r="R12" s="26"/>
      <c r="S12" s="26">
        <v>2100</v>
      </c>
      <c r="T12" s="26"/>
      <c r="U12" s="26"/>
      <c r="V12" s="26"/>
      <c r="W12" s="26"/>
      <c r="X12" s="23">
        <f t="shared" si="5"/>
        <v>2200</v>
      </c>
      <c r="Y12" s="24">
        <f t="shared" si="3"/>
        <v>10695.694</v>
      </c>
      <c r="Z12" s="24">
        <f t="shared" si="4"/>
        <v>-6207.584</v>
      </c>
      <c r="AA12" s="24">
        <f>'[1]Окт 10'!$AE$12</f>
        <v>279345.45</v>
      </c>
    </row>
    <row r="13" spans="1:27" ht="21" customHeight="1">
      <c r="A13" s="23" t="s">
        <v>36</v>
      </c>
      <c r="B13" s="24">
        <f>'[1]Окт 10'!$L$13</f>
        <v>11610.580000000002</v>
      </c>
      <c r="C13" s="24">
        <f>8.3*555.8+7.4*331.6+(1.56+0.05)*B2</f>
        <v>8495.694</v>
      </c>
      <c r="D13" s="25">
        <f t="shared" si="0"/>
        <v>5097.416399999999</v>
      </c>
      <c r="E13" s="25">
        <f t="shared" si="1"/>
        <v>1427.2765919999997</v>
      </c>
      <c r="F13" s="24">
        <v>3315.68</v>
      </c>
      <c r="G13" s="24">
        <f>'[1]Окт 10'!$Q13</f>
        <v>78.66565325975229</v>
      </c>
      <c r="H13" s="24">
        <v>639.9</v>
      </c>
      <c r="I13" s="24">
        <f>'[2]Окт 10'!$S13</f>
        <v>236.9958066465257</v>
      </c>
      <c r="J13" s="25">
        <f t="shared" si="2"/>
        <v>-2300.2404519062766</v>
      </c>
      <c r="K13" s="23"/>
      <c r="L13" s="26">
        <v>100</v>
      </c>
      <c r="M13" s="26"/>
      <c r="N13" s="26"/>
      <c r="O13" s="26"/>
      <c r="P13" s="26"/>
      <c r="Q13" s="26"/>
      <c r="R13" s="26"/>
      <c r="S13" s="26"/>
      <c r="T13" s="26"/>
      <c r="U13" s="26">
        <v>2850</v>
      </c>
      <c r="V13" s="26"/>
      <c r="W13" s="26"/>
      <c r="X13" s="23">
        <f>K13+L13+M13+N13+O13+P13+V13+W13+R13+S13+T13+U13</f>
        <v>2950</v>
      </c>
      <c r="Y13" s="24">
        <f t="shared" si="3"/>
        <v>11445.694</v>
      </c>
      <c r="Z13" s="24">
        <f t="shared" si="4"/>
        <v>164.88600000000224</v>
      </c>
      <c r="AA13" s="24">
        <f>'[1]Окт 10'!$AE$13</f>
        <v>275021.46</v>
      </c>
    </row>
    <row r="14" spans="1:27" ht="21" customHeight="1">
      <c r="A14" s="23" t="s">
        <v>37</v>
      </c>
      <c r="B14" s="24">
        <f>'[1]Окт 10'!$L$14</f>
        <v>9340.279999999999</v>
      </c>
      <c r="C14" s="24">
        <f>8.3*555.8+7.4*331.6+(1.62+0.05)*B2</f>
        <v>8548.938</v>
      </c>
      <c r="D14" s="25">
        <f t="shared" si="0"/>
        <v>5129.3628</v>
      </c>
      <c r="E14" s="25">
        <f t="shared" si="1"/>
        <v>1436.221584</v>
      </c>
      <c r="F14" s="24">
        <v>6116.51</v>
      </c>
      <c r="G14" s="24">
        <f>'[1]Окт 10'!$Q14</f>
        <v>68.93272881190323</v>
      </c>
      <c r="H14" s="24">
        <f>'[1]Окт 10'!$R14</f>
        <v>518.8765315813541</v>
      </c>
      <c r="I14" s="24">
        <f>'[2]Окт 10'!$S14</f>
        <v>235.20964722527285</v>
      </c>
      <c r="J14" s="25">
        <f t="shared" si="2"/>
        <v>-4956.1752916185305</v>
      </c>
      <c r="K14" s="23"/>
      <c r="L14" s="26">
        <v>100</v>
      </c>
      <c r="M14" s="26"/>
      <c r="N14" s="26"/>
      <c r="O14" s="26"/>
      <c r="P14" s="26"/>
      <c r="Q14" s="26"/>
      <c r="R14" s="26"/>
      <c r="S14" s="26"/>
      <c r="T14" s="26"/>
      <c r="U14" s="26">
        <v>2850</v>
      </c>
      <c r="V14" s="26"/>
      <c r="W14" s="26"/>
      <c r="X14" s="23">
        <f>K14+L14+M14+N14+O14+P14+V14+W14+R14+S14+T14+U14</f>
        <v>2950</v>
      </c>
      <c r="Y14" s="24">
        <f t="shared" si="3"/>
        <v>11498.938</v>
      </c>
      <c r="Z14" s="24">
        <f t="shared" si="4"/>
        <v>-2158.6580000000013</v>
      </c>
      <c r="AA14" s="24">
        <f>'[1]Окт 10'!$AE$14</f>
        <v>277481.5</v>
      </c>
    </row>
    <row r="15" spans="1:27" ht="21" customHeight="1">
      <c r="A15" s="23" t="s">
        <v>38</v>
      </c>
      <c r="B15" s="24">
        <f>'[1]Окт 10'!$L$15</f>
        <v>23122.27</v>
      </c>
      <c r="C15" s="24">
        <f>8.3*555.8+7.4*331.6+(1.62+0.05)*B2</f>
        <v>8548.938</v>
      </c>
      <c r="D15" s="25">
        <f t="shared" si="0"/>
        <v>5129.3628</v>
      </c>
      <c r="E15" s="25">
        <f t="shared" si="1"/>
        <v>1436.221584</v>
      </c>
      <c r="F15" s="24">
        <v>3830</v>
      </c>
      <c r="G15" s="24">
        <f>'[1]Окт 10'!$Q15</f>
        <v>50.33873668330317</v>
      </c>
      <c r="H15" s="24">
        <f>'[1]Окт 10'!$R15</f>
        <v>103.14393999914022</v>
      </c>
      <c r="I15" s="24">
        <f>'[2]Окт 10'!$S15</f>
        <v>226.89446753926904</v>
      </c>
      <c r="J15" s="25">
        <f t="shared" si="2"/>
        <v>-2227.023528221711</v>
      </c>
      <c r="K15" s="23"/>
      <c r="L15" s="26">
        <v>100</v>
      </c>
      <c r="M15" s="26"/>
      <c r="N15" s="26"/>
      <c r="O15" s="26"/>
      <c r="P15" s="26"/>
      <c r="Q15" s="26">
        <v>6000</v>
      </c>
      <c r="R15" s="26"/>
      <c r="S15" s="26"/>
      <c r="T15" s="26"/>
      <c r="U15" s="26"/>
      <c r="V15" s="26"/>
      <c r="W15" s="26"/>
      <c r="X15" s="23">
        <f>K15+L15+M15+N15+O15+P15+V15+W15+R15+S15+Q15</f>
        <v>6100</v>
      </c>
      <c r="Y15" s="24">
        <f t="shared" si="3"/>
        <v>14648.938</v>
      </c>
      <c r="Z15" s="24">
        <f t="shared" si="4"/>
        <v>8473.332</v>
      </c>
      <c r="AA15" s="24">
        <f>'[1]Окт 10'!$AE$15</f>
        <v>279247.15</v>
      </c>
    </row>
    <row r="16" spans="1:27" ht="21" customHeight="1">
      <c r="A16" s="23" t="s">
        <v>39</v>
      </c>
      <c r="B16" s="24">
        <f>'[1]Окт 10'!$L$16</f>
        <v>4835.35</v>
      </c>
      <c r="C16" s="24">
        <f>8.3*555.8+7.4*331.6+(1.62+0.05)*B2</f>
        <v>8548.938</v>
      </c>
      <c r="D16" s="25">
        <f t="shared" si="0"/>
        <v>5129.3628</v>
      </c>
      <c r="E16" s="25">
        <f t="shared" si="1"/>
        <v>1436.221584</v>
      </c>
      <c r="F16" s="24">
        <v>3374.23</v>
      </c>
      <c r="G16" s="24">
        <f>'[1]Окт 10'!$Q16</f>
        <v>78.9522607489164</v>
      </c>
      <c r="H16" s="24">
        <f>'[1]Окт 10'!$R16</f>
        <v>87.67139320652062</v>
      </c>
      <c r="I16" s="24">
        <f>'[2]Окт 10'!$S16</f>
        <v>243.81877662655404</v>
      </c>
      <c r="J16" s="25">
        <f t="shared" si="2"/>
        <v>-1801.3188145819913</v>
      </c>
      <c r="K16" s="23"/>
      <c r="L16" s="26">
        <v>100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5"/>
        <v>100</v>
      </c>
      <c r="Y16" s="24">
        <f t="shared" si="3"/>
        <v>8648.938</v>
      </c>
      <c r="Z16" s="24">
        <f t="shared" si="4"/>
        <v>-3813.5879999999997</v>
      </c>
      <c r="AA16" s="24">
        <f>'[1]Окт 10'!$AE$16</f>
        <v>281731.72</v>
      </c>
    </row>
    <row r="17" spans="1:27" ht="21" customHeight="1">
      <c r="A17" s="23" t="s">
        <v>40</v>
      </c>
      <c r="B17" s="24">
        <f>'[1]Окт 10'!$L$17</f>
        <v>4763.5</v>
      </c>
      <c r="C17" s="24">
        <f>8.72*555.8+7.78*331.6+(1.62+0.05)*B2</f>
        <v>8908.382000000001</v>
      </c>
      <c r="D17" s="25">
        <f t="shared" si="0"/>
        <v>5345.029200000001</v>
      </c>
      <c r="E17" s="25">
        <f t="shared" si="1"/>
        <v>1496.6081760000002</v>
      </c>
      <c r="F17" s="24">
        <v>4454.29</v>
      </c>
      <c r="G17" s="24">
        <f>'[1]Окт 10'!$Q17</f>
        <v>69.72138816476004</v>
      </c>
      <c r="H17" s="24">
        <f>'[1]Окт 10'!$R17</f>
        <v>2556.8301261221827</v>
      </c>
      <c r="I17" s="24">
        <f>'[2]Окт 10'!$S17</f>
        <v>212.35008239565704</v>
      </c>
      <c r="J17" s="25">
        <f t="shared" si="2"/>
        <v>-5226.446972682597</v>
      </c>
      <c r="K17" s="23"/>
      <c r="L17" s="26">
        <v>100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5"/>
        <v>100</v>
      </c>
      <c r="Y17" s="24">
        <f t="shared" si="3"/>
        <v>9008.382000000001</v>
      </c>
      <c r="Z17" s="24">
        <f t="shared" si="4"/>
        <v>-4244.882000000001</v>
      </c>
      <c r="AA17" s="24">
        <f>'[1]Окт 10'!$AE$17</f>
        <v>284610.53</v>
      </c>
    </row>
    <row r="18" spans="1:27" ht="21" customHeight="1">
      <c r="A18" s="23" t="s">
        <v>41</v>
      </c>
      <c r="B18" s="24">
        <f>'[1]Окт 10'!$L$18</f>
        <v>11469.85</v>
      </c>
      <c r="C18" s="24">
        <f>8.72*555.8+7.78*331.6+(1.62+0.05)*B2</f>
        <v>8908.382000000001</v>
      </c>
      <c r="D18" s="25">
        <f t="shared" si="0"/>
        <v>5345.029200000001</v>
      </c>
      <c r="E18" s="25">
        <f t="shared" si="1"/>
        <v>1496.6081760000002</v>
      </c>
      <c r="F18" s="24">
        <v>5545.84</v>
      </c>
      <c r="G18" s="24">
        <f>'[1]Окт 10'!$Q18</f>
        <v>49.329332650676335</v>
      </c>
      <c r="H18" s="24">
        <f>'[1]Окт 10'!$R18</f>
        <v>8.30670788664246</v>
      </c>
      <c r="I18" s="24">
        <f>'[2]Окт 10'!$S18</f>
        <v>224.08017923654455</v>
      </c>
      <c r="J18" s="25">
        <f t="shared" si="2"/>
        <v>-3760.811595773861</v>
      </c>
      <c r="K18" s="23"/>
      <c r="L18" s="26">
        <v>100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5"/>
        <v>100</v>
      </c>
      <c r="Y18" s="24">
        <f t="shared" si="3"/>
        <v>9008.382000000001</v>
      </c>
      <c r="Z18" s="24">
        <f t="shared" si="4"/>
        <v>2461.467999999999</v>
      </c>
      <c r="AA18" s="24">
        <f>'[1]Окт 10'!$AE$18</f>
        <v>280782.99</v>
      </c>
    </row>
    <row r="19" spans="1:27" ht="21" customHeight="1">
      <c r="A19" s="23" t="s">
        <v>42</v>
      </c>
      <c r="B19" s="24">
        <f>'[1]Окт 10'!$L$19</f>
        <v>9907</v>
      </c>
      <c r="C19" s="24">
        <f>8.72*555.8+7.78*331.6+(1.62+0.05)*B2</f>
        <v>8908.382000000001</v>
      </c>
      <c r="D19" s="25">
        <f t="shared" si="0"/>
        <v>5345.029200000001</v>
      </c>
      <c r="E19" s="25">
        <f t="shared" si="1"/>
        <v>1496.6081760000002</v>
      </c>
      <c r="F19" s="24">
        <v>5461.58</v>
      </c>
      <c r="G19" s="24">
        <f>'[1]Окт 10'!$Q19</f>
        <v>43.82418364515385</v>
      </c>
      <c r="H19" s="24">
        <f>'[1]Окт 10'!$R19</f>
        <v>343.90778577598167</v>
      </c>
      <c r="I19" s="24">
        <f>'[2]Окт 10'!$S19</f>
        <v>264.588761282405</v>
      </c>
      <c r="J19" s="25">
        <f t="shared" si="2"/>
        <v>-4047.15610670354</v>
      </c>
      <c r="K19" s="23"/>
      <c r="L19" s="26">
        <v>100</v>
      </c>
      <c r="M19" s="23"/>
      <c r="N19" s="23"/>
      <c r="O19" s="28"/>
      <c r="P19" s="26"/>
      <c r="Q19" s="26"/>
      <c r="R19" s="26"/>
      <c r="S19" s="26"/>
      <c r="T19" s="26"/>
      <c r="U19" s="26"/>
      <c r="V19" s="26"/>
      <c r="W19" s="26"/>
      <c r="X19" s="23">
        <f t="shared" si="5"/>
        <v>100</v>
      </c>
      <c r="Y19" s="24">
        <f t="shared" si="3"/>
        <v>9008.382000000001</v>
      </c>
      <c r="Z19" s="24">
        <f t="shared" si="4"/>
        <v>898.6179999999986</v>
      </c>
      <c r="AA19" s="24">
        <f>'[1]Окт 10'!$AE$19</f>
        <v>284285.78</v>
      </c>
    </row>
    <row r="20" spans="1:27" ht="21" customHeight="1">
      <c r="A20" s="29" t="s">
        <v>43</v>
      </c>
      <c r="B20" s="30">
        <f>B8+B9+B10+B11+B12+B13+B14+B15+B16+B17+B18+B19</f>
        <v>116666.75000000001</v>
      </c>
      <c r="C20" s="30">
        <f>C8+C9+C10+C11+C12+C13+C14+C15+C16+C17+C18+C19</f>
        <v>103346.124</v>
      </c>
      <c r="D20" s="31">
        <f>SUM(D8:D19)</f>
        <v>62007.6744</v>
      </c>
      <c r="E20" s="31">
        <f t="shared" si="1"/>
        <v>17362.148832</v>
      </c>
      <c r="F20" s="31">
        <f>SUM(F8:F19)</f>
        <v>52619.81000000001</v>
      </c>
      <c r="G20" s="31">
        <f>SUM(G8:G19)</f>
        <v>758.8717242899519</v>
      </c>
      <c r="H20" s="24">
        <f>SUM(H8:H19)</f>
        <v>17008.66341495253</v>
      </c>
      <c r="I20" s="31">
        <f>SUM(I8:I19)</f>
        <v>2762.013722591488</v>
      </c>
      <c r="J20" s="31">
        <f>SUM(J8:J19)</f>
        <v>-49173.05809383397</v>
      </c>
      <c r="K20" s="29">
        <f aca="true" t="shared" si="6" ref="K20:P20">K8+K9+K10+K11+K12+K13+K14+K15+K16+K17+K18+K19</f>
        <v>0</v>
      </c>
      <c r="L20" s="29">
        <f t="shared" si="6"/>
        <v>1200</v>
      </c>
      <c r="M20" s="29">
        <f t="shared" si="6"/>
        <v>0</v>
      </c>
      <c r="N20" s="29">
        <f t="shared" si="6"/>
        <v>45977</v>
      </c>
      <c r="O20" s="29">
        <f t="shared" si="6"/>
        <v>0</v>
      </c>
      <c r="P20" s="29">
        <f t="shared" si="6"/>
        <v>0</v>
      </c>
      <c r="Q20" s="29">
        <f>SUM(Q8:Q19)</f>
        <v>6000</v>
      </c>
      <c r="R20" s="29">
        <f>R8+R9+R10+R11+R12+R13+R14+R15+R16+R17+R18+R19</f>
        <v>0</v>
      </c>
      <c r="S20" s="29">
        <f>S8+S9+S10+S11+S12+S13+S14+S15+S16+S17+S18+S19</f>
        <v>2100</v>
      </c>
      <c r="T20" s="29">
        <f>SUM(T8:T19)</f>
        <v>9000</v>
      </c>
      <c r="U20" s="29">
        <f>SUM(U8:U19)</f>
        <v>5700</v>
      </c>
      <c r="V20" s="29">
        <f>V8+V9+V10+V11+V12+V13+V14+V15+V16+V17+V18+V19</f>
        <v>0</v>
      </c>
      <c r="W20" s="29">
        <f>W8+W9+W10+W11+W12+W13+W14+W15+W16+W17+W18+W19</f>
        <v>0</v>
      </c>
      <c r="X20" s="23">
        <f>K20+L20+M20+N20+O20+P20+V20+W20+R20+S20+T20+U20+Q20</f>
        <v>69977</v>
      </c>
      <c r="Y20" s="25">
        <f>C20+X20</f>
        <v>173323.124</v>
      </c>
      <c r="Z20" s="25">
        <f>B20-C20-X20</f>
        <v>-56656.37399999998</v>
      </c>
      <c r="AA20" s="23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E22" s="34" t="s">
        <v>44</v>
      </c>
      <c r="F22" s="34"/>
      <c r="G22" s="34"/>
      <c r="H22" s="34"/>
      <c r="I22" s="34"/>
      <c r="J22" s="34"/>
      <c r="K22" s="34"/>
      <c r="L22" s="34"/>
    </row>
    <row r="23" spans="1:24" ht="12.75">
      <c r="A23" s="2"/>
      <c r="B23" s="33"/>
      <c r="E23" s="35" t="s">
        <v>45</v>
      </c>
      <c r="F23" s="35"/>
      <c r="G23" s="35"/>
      <c r="H23" s="35"/>
      <c r="I23" s="35"/>
      <c r="J23" s="35"/>
      <c r="K23" s="35"/>
      <c r="L23" s="35"/>
      <c r="O23" s="34"/>
      <c r="P23" s="34"/>
      <c r="Q23" s="36"/>
      <c r="R23" s="35"/>
      <c r="S23" s="35"/>
      <c r="T23" s="35"/>
      <c r="U23" s="35"/>
      <c r="V23" s="35"/>
      <c r="W23" s="35"/>
      <c r="X23" s="35"/>
    </row>
    <row r="24" spans="1:24" ht="12.75">
      <c r="A24" s="37"/>
      <c r="B24" s="38"/>
      <c r="E24" s="35" t="s">
        <v>46</v>
      </c>
      <c r="F24" s="35"/>
      <c r="G24" s="35"/>
      <c r="H24" s="35"/>
      <c r="I24" s="35"/>
      <c r="J24" s="35"/>
      <c r="K24" s="35"/>
      <c r="L24" s="35"/>
      <c r="R24" s="35"/>
      <c r="S24" s="35"/>
      <c r="T24" s="35"/>
      <c r="U24" s="35"/>
      <c r="V24" s="35"/>
      <c r="W24" s="35"/>
      <c r="X24" s="35"/>
    </row>
    <row r="25" spans="1:24" ht="12.75">
      <c r="A25" s="37" t="s">
        <v>47</v>
      </c>
      <c r="C25" s="38">
        <f>B20</f>
        <v>116666.75000000001</v>
      </c>
      <c r="L25" s="2"/>
      <c r="R25" s="39"/>
      <c r="S25" s="39"/>
      <c r="T25" s="39"/>
      <c r="U25" s="39"/>
      <c r="V25" s="39"/>
      <c r="W25" s="39"/>
      <c r="X25" s="39"/>
    </row>
    <row r="26" spans="1:13" ht="15">
      <c r="A26" s="37" t="s">
        <v>48</v>
      </c>
      <c r="C26" s="38">
        <f>C20+X20</f>
        <v>173323.124</v>
      </c>
      <c r="D26" s="40"/>
      <c r="E26" s="41" t="s">
        <v>49</v>
      </c>
      <c r="F26" s="41"/>
      <c r="G26" s="41"/>
      <c r="H26" s="41"/>
      <c r="I26" s="41"/>
      <c r="J26" s="41"/>
      <c r="K26" s="41"/>
      <c r="L26" s="41"/>
      <c r="M26" s="41">
        <v>4</v>
      </c>
    </row>
    <row r="27" spans="2:13" ht="15">
      <c r="B27" s="2"/>
      <c r="E27" s="42" t="s">
        <v>50</v>
      </c>
      <c r="F27" s="43"/>
      <c r="G27" s="43"/>
      <c r="H27" s="43"/>
      <c r="I27" s="43"/>
      <c r="J27" s="43"/>
      <c r="K27" s="43"/>
      <c r="L27" s="43"/>
      <c r="M27" s="44"/>
    </row>
    <row r="28" spans="1:13" ht="15">
      <c r="A28" s="45"/>
      <c r="E28" s="46" t="s">
        <v>51</v>
      </c>
      <c r="F28" s="47"/>
      <c r="G28" s="47"/>
      <c r="H28" s="47"/>
      <c r="I28" s="47"/>
      <c r="J28" s="47"/>
      <c r="K28" s="47"/>
      <c r="L28" s="48"/>
      <c r="M28" s="41"/>
    </row>
    <row r="29" spans="1:18" ht="15.75">
      <c r="A29" s="49"/>
      <c r="C29" s="50">
        <v>8.72</v>
      </c>
      <c r="D29" s="50"/>
      <c r="E29" s="46" t="s">
        <v>52</v>
      </c>
      <c r="F29" s="47"/>
      <c r="G29" s="47"/>
      <c r="H29" s="47"/>
      <c r="I29" s="47"/>
      <c r="J29" s="47"/>
      <c r="K29" s="47"/>
      <c r="L29" s="48"/>
      <c r="M29" s="41">
        <v>1</v>
      </c>
      <c r="N29" s="51"/>
      <c r="R29" s="52"/>
    </row>
    <row r="30" spans="1:18" ht="15.75">
      <c r="A30" s="49"/>
      <c r="C30" s="53">
        <v>3.36</v>
      </c>
      <c r="D30" s="53"/>
      <c r="E30" s="41" t="s">
        <v>53</v>
      </c>
      <c r="F30" s="41"/>
      <c r="G30" s="41"/>
      <c r="H30" s="41"/>
      <c r="I30" s="41"/>
      <c r="J30" s="41"/>
      <c r="K30" s="41"/>
      <c r="L30" s="41"/>
      <c r="M30" s="41"/>
      <c r="N30" s="51"/>
      <c r="R30" s="52"/>
    </row>
    <row r="31" spans="1:21" ht="15.75">
      <c r="A31" s="54"/>
      <c r="B31" s="55"/>
      <c r="C31" s="50">
        <f>SUM(C29:C30)</f>
        <v>12.08</v>
      </c>
      <c r="D31" s="50"/>
      <c r="E31" s="56" t="s">
        <v>54</v>
      </c>
      <c r="F31" s="56"/>
      <c r="G31" s="56"/>
      <c r="H31" s="56"/>
      <c r="I31" s="56"/>
      <c r="J31" s="56"/>
      <c r="K31" s="56"/>
      <c r="L31" s="56"/>
      <c r="M31" s="41">
        <v>3</v>
      </c>
      <c r="P31" s="50"/>
      <c r="Q31" s="50"/>
      <c r="R31" s="52"/>
      <c r="S31" s="57"/>
      <c r="T31" s="57"/>
      <c r="U31" s="57"/>
    </row>
    <row r="32" spans="3:18" ht="15.75">
      <c r="C32" s="53" t="s">
        <v>55</v>
      </c>
      <c r="D32" s="53"/>
      <c r="E32" s="53"/>
      <c r="F32" s="53"/>
      <c r="G32" s="53"/>
      <c r="H32" s="53"/>
      <c r="I32" s="53"/>
      <c r="J32" s="53"/>
      <c r="M32" s="58"/>
      <c r="N32" s="58"/>
      <c r="R32" s="59"/>
    </row>
  </sheetData>
  <sheetProtection/>
  <mergeCells count="21">
    <mergeCell ref="E27:M27"/>
    <mergeCell ref="E28:L28"/>
    <mergeCell ref="E29:L29"/>
    <mergeCell ref="E31:L31"/>
    <mergeCell ref="M32:N32"/>
    <mergeCell ref="E22:L22"/>
    <mergeCell ref="E23:L23"/>
    <mergeCell ref="O23:P23"/>
    <mergeCell ref="R23:X23"/>
    <mergeCell ref="E24:L24"/>
    <mergeCell ref="R24:X24"/>
    <mergeCell ref="C2:V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2022-04-15T07:05:18Z</dcterms:created>
  <dcterms:modified xsi:type="dcterms:W3CDTF">2022-04-15T07:05:29Z</dcterms:modified>
  <cp:category/>
  <cp:version/>
  <cp:contentType/>
  <cp:contentStatus/>
</cp:coreProperties>
</file>