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Ленин,18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'Ленин,18'!$A$1:$AA$33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<sst xmlns="http://schemas.openxmlformats.org/spreadsheetml/2006/main" count="60" uniqueCount="58">
  <si>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                                                                         Л И Ц Е В О Й   С Ч Е Т</t>
  </si>
  <si>
    <t xml:space="preserve"> улица       Ленина,      дом    18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</si>
  <si>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</si>
  <si>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</si>
  <si>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</si>
  <si>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</si>
  <si>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</si>
  <si>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</si>
  <si>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</si>
  <si>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</si>
  <si>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</si>
  <si>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</si>
  <si>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</si>
  <si>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</si>
  <si>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</si>
  <si>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</si>
  <si>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</si>
  <si>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</si>
  <si>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</si>
  <si>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</si>
  <si>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</si>
  <si>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</si>
  <si>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</si>
  <si>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</si>
  <si>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 xml:space="preserve">пластиковые окна в подъезде 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</si>
  <si>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</si>
  <si>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</si>
  <si>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</si>
  <si>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</si>
  <si>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</si>
  <si>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</si>
  <si>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</si>
  <si>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</si>
  <si>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</si>
  <si>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</si>
  <si>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</si>
  <si>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</si>
  <si>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</si>
  <si>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</si>
  <si>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</si>
  <si>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</si>
  <si>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</si>
  <si>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</si>
  <si>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</si>
  <si>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 xml:space="preserve">                                                                                               </t>
  </si>
  <si>
    <t xml:space="preserve">                                                                  </t>
  </si>
  <si>
    <t>с 01 июля 2021 г.</t>
  </si>
  <si>
    <t>Всего получено</t>
  </si>
  <si>
    <t>СОИ(эл.энергия)  0,15 руб./м2</t>
  </si>
  <si>
    <t>Всего израсходовано</t>
  </si>
  <si>
    <t>СОИ(     вода )               0,04 руб./м2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</si>
  <si>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</si>
  <si>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</si>
  <si>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</si>
  <si>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>с 01.10.21 г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</si>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</sst>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19" fillId="0" borderId="16" xfId="0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1" fontId="19" fillId="0" borderId="16" xfId="0" applyNumberFormat="1" applyFont="1" applyFill="1" applyBorder="1" applyAlignment="1">
      <alignment horizontal="right"/>
    </xf>
    <xf numFmtId="2" fontId="19" fillId="0" borderId="16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34" borderId="13" xfId="0" applyFont="1" applyFill="1" applyBorder="1" applyAlignment="1">
      <alignment horizontal="right"/>
    </xf>
    <xf numFmtId="0" fontId="24" fillId="34" borderId="14" xfId="0" applyFont="1" applyFill="1" applyBorder="1" applyAlignment="1">
      <alignment horizontal="right"/>
    </xf>
    <xf numFmtId="0" fontId="24" fillId="34" borderId="15" xfId="0" applyFont="1" applyFill="1" applyBorder="1" applyAlignment="1">
      <alignment horizontal="right"/>
    </xf>
    <xf numFmtId="0" fontId="24" fillId="34" borderId="16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17" xfId="0" applyFon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24" fillId="34" borderId="16" xfId="0" applyFont="1" applyFill="1" applyBorder="1" applyAlignment="1">
      <alignment horizontal="right"/>
    </xf>
    <xf numFmtId="2" fontId="26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4" fillId="34" borderId="0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53">
        <row r="8">
          <cell r="L8">
            <v>3014.34</v>
          </cell>
          <cell r="Q8">
            <v>74.85639267107787</v>
          </cell>
          <cell r="R8">
            <v>50.24310327010939</v>
          </cell>
          <cell r="AE8">
            <v>4114.58</v>
          </cell>
        </row>
        <row r="9">
          <cell r="L9">
            <v>3848.29</v>
          </cell>
          <cell r="Q9">
            <v>48.01357839937779</v>
          </cell>
          <cell r="R9">
            <v>67.10156208596008</v>
          </cell>
          <cell r="AE9">
            <v>4707.65</v>
          </cell>
        </row>
        <row r="10">
          <cell r="L10">
            <v>6505.54</v>
          </cell>
          <cell r="Q10">
            <v>85.46160999441106</v>
          </cell>
          <cell r="R10">
            <v>119.69862324759728</v>
          </cell>
          <cell r="AE10">
            <v>2643.47</v>
          </cell>
        </row>
        <row r="11">
          <cell r="L11">
            <v>3096.51</v>
          </cell>
          <cell r="Q11">
            <v>74.77971023555574</v>
          </cell>
          <cell r="R11">
            <v>86.16426298448776</v>
          </cell>
          <cell r="AE11">
            <v>3988.32</v>
          </cell>
        </row>
        <row r="12">
          <cell r="L12">
            <v>4652.790000000001</v>
          </cell>
          <cell r="Q12">
            <v>99.78318864392271</v>
          </cell>
          <cell r="R12">
            <v>219.17695880998815</v>
          </cell>
          <cell r="AE12">
            <v>3776.89</v>
          </cell>
        </row>
        <row r="13">
          <cell r="L13">
            <v>4432.7699999999995</v>
          </cell>
          <cell r="Q13">
            <v>94.39029175769846</v>
          </cell>
          <cell r="R13">
            <v>53.87058386714766</v>
          </cell>
          <cell r="AE13">
            <v>3785.48</v>
          </cell>
        </row>
        <row r="14">
          <cell r="L14">
            <v>4819.82</v>
          </cell>
          <cell r="Q14">
            <v>82.7118331138148</v>
          </cell>
          <cell r="R14">
            <v>125.84051621375501</v>
          </cell>
          <cell r="AE14">
            <v>3407.02</v>
          </cell>
        </row>
        <row r="15">
          <cell r="L15">
            <v>8947.71</v>
          </cell>
          <cell r="Q15">
            <v>60.40104982744671</v>
          </cell>
          <cell r="R15">
            <v>123.76159335269271</v>
          </cell>
          <cell r="AE15">
            <v>-1099.33</v>
          </cell>
        </row>
        <row r="16">
          <cell r="L16">
            <v>5302.660000000001</v>
          </cell>
          <cell r="Q16">
            <v>94.73418980470016</v>
          </cell>
          <cell r="AE16">
            <v>-1960.63</v>
          </cell>
        </row>
        <row r="17">
          <cell r="L17">
            <v>4057.29</v>
          </cell>
          <cell r="Q17">
            <v>83.65813919949348</v>
          </cell>
          <cell r="R17">
            <v>622.9895845823742</v>
          </cell>
          <cell r="AE17">
            <v>-1576.56</v>
          </cell>
        </row>
        <row r="18">
          <cell r="L18">
            <v>3456.71</v>
          </cell>
          <cell r="Q18">
            <v>59.189873955984254</v>
          </cell>
          <cell r="R18">
            <v>9.967152734080347</v>
          </cell>
          <cell r="AE18">
            <v>-160.19</v>
          </cell>
        </row>
        <row r="19">
          <cell r="L19">
            <v>6086.389999999999</v>
          </cell>
          <cell r="Q19">
            <v>52.584289443960245</v>
          </cell>
          <cell r="R19">
            <v>412.65221722562467</v>
          </cell>
          <cell r="AE19">
            <v>-1589.36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53">
        <row r="8">
          <cell r="S8">
            <v>269.3416593723985</v>
          </cell>
        </row>
        <row r="9">
          <cell r="S9">
            <v>270.459367122249</v>
          </cell>
        </row>
        <row r="10">
          <cell r="S10">
            <v>284.00560562856435</v>
          </cell>
        </row>
        <row r="11">
          <cell r="S11">
            <v>249.88585021671756</v>
          </cell>
        </row>
        <row r="12">
          <cell r="S12">
            <v>267.87802052660993</v>
          </cell>
        </row>
        <row r="13">
          <cell r="S13">
            <v>284.36938368580064</v>
          </cell>
        </row>
        <row r="14">
          <cell r="S14">
            <v>282.22618520067374</v>
          </cell>
        </row>
        <row r="15">
          <cell r="S15">
            <v>272.2488672219117</v>
          </cell>
        </row>
        <row r="16">
          <cell r="S16">
            <v>292.55621110516176</v>
          </cell>
        </row>
        <row r="17">
          <cell r="S17">
            <v>254.7971751523276</v>
          </cell>
        </row>
        <row r="18">
          <cell r="S18">
            <v>268.87202506810286</v>
          </cell>
        </row>
        <row r="19">
          <cell r="S19">
            <v>317.47795052039567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2">
      <selection activeCell="N26" sqref="N26:S26"/>
    </sheetView>
  </sheetViews>
  <sheetFormatPr defaultColWidth="9.140625" defaultRowHeight="12.75"/>
  <cols>
    <col min="1" max="1" width="12.421875" style="0" customWidth="1"/>
    <col min="2" max="2" width="8.7109375" style="0" customWidth="1"/>
    <col min="3" max="3" width="9.00390625" style="0" customWidth="1"/>
    <col min="4" max="4" width="7.140625" style="0" customWidth="1"/>
    <col min="5" max="5" width="6.7109375" style="0" customWidth="1"/>
    <col min="6" max="6" width="6.00390625" style="0" customWidth="1"/>
    <col min="7" max="7" width="5.8515625" style="0" customWidth="1"/>
    <col min="8" max="8" width="7.00390625" style="0" customWidth="1"/>
    <col min="9" max="9" width="7.7109375" style="0" customWidth="1"/>
    <col min="10" max="10" width="6.00390625" style="0" customWidth="1"/>
    <col min="11" max="11" width="5.140625" style="0" customWidth="1"/>
    <col min="12" max="12" width="5.28125" style="0" customWidth="1"/>
    <col min="13" max="13" width="5.7109375" style="0" customWidth="1"/>
    <col min="14" max="14" width="5.57421875" style="0" customWidth="1"/>
    <col min="15" max="15" width="6.28125" style="0" customWidth="1"/>
    <col min="16" max="16" width="6.421875" style="0" customWidth="1"/>
    <col min="17" max="17" width="7.28125" style="0" customWidth="1"/>
    <col min="18" max="19" width="5.421875" style="0" customWidth="1"/>
    <col min="20" max="20" width="5.57421875" style="0" customWidth="1"/>
    <col min="21" max="21" width="5.00390625" style="0" customWidth="1"/>
    <col min="22" max="22" width="5.421875" style="0" customWidth="1"/>
    <col min="23" max="23" width="4.57421875" style="0" customWidth="1"/>
    <col min="24" max="24" width="7.7109375" style="0" customWidth="1"/>
    <col min="25" max="25" width="8.57421875" style="0" customWidth="1"/>
    <col min="26" max="26" width="9.00390625" style="0" customWidth="1"/>
    <col min="27" max="27" width="8.00390625" style="0" customWidth="1"/>
  </cols>
  <sheetData>
    <row r="1" spans="1:12" ht="15">
      <c r="A1" s="1" t="s">
        <v>0</v>
      </c>
      <c r="L1" s="2"/>
    </row>
    <row r="2" spans="1:17" ht="14.25">
      <c r="A2" s="2"/>
      <c r="B2">
        <v>654.1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s="24" customFormat="1" ht="114.7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20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s="24" customFormat="1" ht="20.25" customHeight="1">
      <c r="A8" s="20" t="s">
        <v>31</v>
      </c>
      <c r="B8" s="25">
        <f>'[1]Лен18'!$L$8</f>
        <v>3014.34</v>
      </c>
      <c r="C8" s="25">
        <f>2.72*B2+(0.15+0.04)*B2</f>
        <v>1903.4310000000003</v>
      </c>
      <c r="D8" s="26">
        <f>C8*60/100</f>
        <v>1142.0586</v>
      </c>
      <c r="E8" s="26">
        <f>D8*28/100</f>
        <v>319.776408</v>
      </c>
      <c r="F8" s="25">
        <v>0</v>
      </c>
      <c r="G8" s="25">
        <f>'[1]Лен18'!$Q8</f>
        <v>74.85639267107787</v>
      </c>
      <c r="H8" s="25">
        <f>'[1]Лен18'!$R8</f>
        <v>50.24310327010939</v>
      </c>
      <c r="I8" s="25">
        <f>'[2]Лен18'!$S8</f>
        <v>269.3416593723985</v>
      </c>
      <c r="J8" s="26">
        <f>C8-(D8+E8+F8+G8+H8+I8)</f>
        <v>47.154836686414455</v>
      </c>
      <c r="K8" s="20"/>
      <c r="L8" s="20">
        <v>66.67</v>
      </c>
      <c r="M8" s="27"/>
      <c r="N8" s="27"/>
      <c r="O8" s="20"/>
      <c r="P8" s="28"/>
      <c r="Q8" s="28"/>
      <c r="R8" s="28"/>
      <c r="S8" s="28"/>
      <c r="T8" s="28"/>
      <c r="U8" s="28"/>
      <c r="V8" s="28"/>
      <c r="W8" s="28"/>
      <c r="X8" s="20">
        <f>SUM(K8:W8)</f>
        <v>66.67</v>
      </c>
      <c r="Y8" s="25">
        <f>C8+X8</f>
        <v>1970.1010000000003</v>
      </c>
      <c r="Z8" s="25">
        <f>B8-C8-X8</f>
        <v>1044.2389999999998</v>
      </c>
      <c r="AA8" s="25">
        <f>'[1]Лен18'!$AE$8</f>
        <v>4114.58</v>
      </c>
    </row>
    <row r="9" spans="1:27" s="24" customFormat="1" ht="20.25" customHeight="1">
      <c r="A9" s="20" t="s">
        <v>32</v>
      </c>
      <c r="B9" s="25">
        <f>'[1]Лен18'!$L$9</f>
        <v>3848.29</v>
      </c>
      <c r="C9" s="25">
        <f>2.72*B2+(0.15+0.04)*B2</f>
        <v>1903.4310000000003</v>
      </c>
      <c r="D9" s="26">
        <f aca="true" t="shared" si="0" ref="D9:D19">C9*60/100</f>
        <v>1142.0586</v>
      </c>
      <c r="E9" s="26">
        <f aca="true" t="shared" si="1" ref="E9:E20">D9*28/100</f>
        <v>319.776408</v>
      </c>
      <c r="F9" s="25">
        <v>0</v>
      </c>
      <c r="G9" s="25">
        <f>'[1]Лен18'!$Q9</f>
        <v>48.01357839937779</v>
      </c>
      <c r="H9" s="25">
        <f>'[1]Лен18'!$R9</f>
        <v>67.10156208596008</v>
      </c>
      <c r="I9" s="25">
        <f>'[2]Лен18'!$S9</f>
        <v>270.459367122249</v>
      </c>
      <c r="J9" s="26">
        <f aca="true" t="shared" si="2" ref="J9:J19">C9-(D9+E9+F9+G9+H9+I9)</f>
        <v>56.02148439241341</v>
      </c>
      <c r="K9" s="20"/>
      <c r="L9" s="20">
        <v>66.67</v>
      </c>
      <c r="M9" s="20"/>
      <c r="N9" s="20"/>
      <c r="O9" s="20"/>
      <c r="P9" s="28"/>
      <c r="Q9" s="28"/>
      <c r="R9" s="28"/>
      <c r="S9" s="28"/>
      <c r="T9" s="28">
        <v>9000</v>
      </c>
      <c r="U9" s="28"/>
      <c r="V9" s="28"/>
      <c r="W9" s="28">
        <f>498</f>
        <v>498</v>
      </c>
      <c r="X9" s="20">
        <f>K9+L9+M9+N9+O9+P9+V9+W9+R9+S9+T9+U9</f>
        <v>9564.67</v>
      </c>
      <c r="Y9" s="25">
        <f aca="true" t="shared" si="3" ref="Y9:Y19">C9+X9</f>
        <v>11468.101</v>
      </c>
      <c r="Z9" s="25">
        <f aca="true" t="shared" si="4" ref="Z9:Z19">B9-C9-X9</f>
        <v>-7619.811000000001</v>
      </c>
      <c r="AA9" s="25">
        <f>'[1]Лен18'!$AE$9</f>
        <v>4707.65</v>
      </c>
    </row>
    <row r="10" spans="1:27" s="24" customFormat="1" ht="20.25" customHeight="1">
      <c r="A10" s="20" t="s">
        <v>33</v>
      </c>
      <c r="B10" s="25">
        <f>'[1]Лен18'!$L$10</f>
        <v>6505.54</v>
      </c>
      <c r="C10" s="25">
        <f>2.72*B2+(0.15+0.04)*B2</f>
        <v>1903.4310000000003</v>
      </c>
      <c r="D10" s="26">
        <f>C10*58/100</f>
        <v>1103.9899800000003</v>
      </c>
      <c r="E10" s="26">
        <f t="shared" si="1"/>
        <v>309.1171944000001</v>
      </c>
      <c r="F10" s="25">
        <v>0</v>
      </c>
      <c r="G10" s="25">
        <f>'[1]Лен18'!$Q10</f>
        <v>85.46160999441106</v>
      </c>
      <c r="H10" s="25">
        <f>'[1]Лен18'!$R10</f>
        <v>119.69862324759728</v>
      </c>
      <c r="I10" s="25">
        <f>'[2]Лен18'!$S10</f>
        <v>284.00560562856435</v>
      </c>
      <c r="J10" s="26">
        <f t="shared" si="2"/>
        <v>1.1579867294274209</v>
      </c>
      <c r="K10" s="20"/>
      <c r="L10" s="20">
        <v>66.67</v>
      </c>
      <c r="M10" s="20"/>
      <c r="N10" s="20"/>
      <c r="O10" s="20"/>
      <c r="P10" s="28"/>
      <c r="Q10" s="28"/>
      <c r="R10" s="28"/>
      <c r="S10" s="28"/>
      <c r="T10" s="28"/>
      <c r="U10" s="28"/>
      <c r="V10" s="28"/>
      <c r="W10" s="28"/>
      <c r="X10" s="20">
        <f aca="true" t="shared" si="5" ref="X10:X19">K10+L10+M10+N10+O10+P10+V10+W10+R10+S10</f>
        <v>66.67</v>
      </c>
      <c r="Y10" s="25">
        <f t="shared" si="3"/>
        <v>1970.1010000000003</v>
      </c>
      <c r="Z10" s="25">
        <f t="shared" si="4"/>
        <v>4535.438999999999</v>
      </c>
      <c r="AA10" s="25">
        <f>'[1]Лен18'!$AE$10</f>
        <v>2643.47</v>
      </c>
    </row>
    <row r="11" spans="1:27" s="24" customFormat="1" ht="20.25" customHeight="1">
      <c r="A11" s="20" t="s">
        <v>34</v>
      </c>
      <c r="B11" s="25">
        <f>'[1]Лен18'!$L$11</f>
        <v>3096.51</v>
      </c>
      <c r="C11" s="25">
        <f>2.72*B2+(0.15+0.04)*B2</f>
        <v>1903.4310000000003</v>
      </c>
      <c r="D11" s="26">
        <f t="shared" si="0"/>
        <v>1142.0586</v>
      </c>
      <c r="E11" s="26">
        <f t="shared" si="1"/>
        <v>319.776408</v>
      </c>
      <c r="F11" s="25">
        <v>0</v>
      </c>
      <c r="G11" s="25">
        <f>'[1]Лен18'!$Q11</f>
        <v>74.77971023555574</v>
      </c>
      <c r="H11" s="25">
        <f>'[1]Лен18'!$R11</f>
        <v>86.16426298448776</v>
      </c>
      <c r="I11" s="25">
        <f>'[2]Лен18'!$S11</f>
        <v>249.88585021671756</v>
      </c>
      <c r="J11" s="26">
        <f t="shared" si="2"/>
        <v>30.766168563239262</v>
      </c>
      <c r="K11" s="20"/>
      <c r="L11" s="20">
        <v>66.67</v>
      </c>
      <c r="M11" s="20"/>
      <c r="N11" s="20"/>
      <c r="O11" s="20"/>
      <c r="P11" s="28"/>
      <c r="Q11" s="28"/>
      <c r="R11" s="28"/>
      <c r="S11" s="28"/>
      <c r="T11" s="28"/>
      <c r="U11" s="28"/>
      <c r="V11" s="28"/>
      <c r="W11" s="28"/>
      <c r="X11" s="20">
        <f t="shared" si="5"/>
        <v>66.67</v>
      </c>
      <c r="Y11" s="25">
        <f t="shared" si="3"/>
        <v>1970.1010000000003</v>
      </c>
      <c r="Z11" s="25">
        <f t="shared" si="4"/>
        <v>1126.4089999999999</v>
      </c>
      <c r="AA11" s="25">
        <f>'[1]Лен18'!$AE$11</f>
        <v>3988.32</v>
      </c>
    </row>
    <row r="12" spans="1:27" s="24" customFormat="1" ht="20.25" customHeight="1">
      <c r="A12" s="20" t="s">
        <v>35</v>
      </c>
      <c r="B12" s="25">
        <f>'[1]Лен18'!$L$12</f>
        <v>4652.790000000001</v>
      </c>
      <c r="C12" s="25">
        <f>2.72*B2+(0.15+0.04)*B2</f>
        <v>1903.4310000000003</v>
      </c>
      <c r="D12" s="26">
        <f>C12*55/100</f>
        <v>1046.8870500000003</v>
      </c>
      <c r="E12" s="26">
        <f t="shared" si="1"/>
        <v>293.12837400000006</v>
      </c>
      <c r="F12" s="25">
        <v>0</v>
      </c>
      <c r="G12" s="25">
        <f>'[1]Лен18'!$Q12</f>
        <v>99.78318864392271</v>
      </c>
      <c r="H12" s="25">
        <f>'[1]Лен18'!$R12</f>
        <v>219.17695880998815</v>
      </c>
      <c r="I12" s="25">
        <f>'[2]Лен18'!$S12</f>
        <v>267.87802052660993</v>
      </c>
      <c r="J12" s="26">
        <f t="shared" si="2"/>
        <v>-23.42259198052102</v>
      </c>
      <c r="K12" s="20"/>
      <c r="L12" s="20">
        <v>66.67</v>
      </c>
      <c r="M12" s="20"/>
      <c r="N12" s="20"/>
      <c r="O12" s="20"/>
      <c r="P12" s="28"/>
      <c r="Q12" s="28"/>
      <c r="R12" s="28"/>
      <c r="S12" s="28">
        <v>1700</v>
      </c>
      <c r="T12" s="28"/>
      <c r="U12" s="28"/>
      <c r="V12" s="28"/>
      <c r="W12" s="28"/>
      <c r="X12" s="20">
        <f t="shared" si="5"/>
        <v>1766.67</v>
      </c>
      <c r="Y12" s="25">
        <f t="shared" si="3"/>
        <v>3670.1010000000006</v>
      </c>
      <c r="Z12" s="25">
        <f t="shared" si="4"/>
        <v>982.6890000000003</v>
      </c>
      <c r="AA12" s="25">
        <f>'[1]Лен18'!$AE$12</f>
        <v>3776.89</v>
      </c>
    </row>
    <row r="13" spans="1:27" s="24" customFormat="1" ht="20.25" customHeight="1">
      <c r="A13" s="20" t="s">
        <v>36</v>
      </c>
      <c r="B13" s="25">
        <f>'[1]Лен18'!$L$13</f>
        <v>4432.7699999999995</v>
      </c>
      <c r="C13" s="25">
        <f>2.72*B2+(0.15+0.04)*B2</f>
        <v>1903.4310000000003</v>
      </c>
      <c r="D13" s="26">
        <f t="shared" si="0"/>
        <v>1142.0586</v>
      </c>
      <c r="E13" s="26">
        <f t="shared" si="1"/>
        <v>319.776408</v>
      </c>
      <c r="F13" s="25">
        <v>0</v>
      </c>
      <c r="G13" s="25">
        <f>'[1]Лен18'!$Q13</f>
        <v>94.39029175769846</v>
      </c>
      <c r="H13" s="25">
        <f>'[1]Лен18'!$R13</f>
        <v>53.87058386714766</v>
      </c>
      <c r="I13" s="25">
        <f>'[2]Лен18'!$S13</f>
        <v>284.36938368580064</v>
      </c>
      <c r="J13" s="26">
        <f t="shared" si="2"/>
        <v>8.965732689353672</v>
      </c>
      <c r="K13" s="20"/>
      <c r="L13" s="20">
        <v>66.67</v>
      </c>
      <c r="M13" s="20"/>
      <c r="N13" s="20"/>
      <c r="O13" s="29"/>
      <c r="P13" s="28"/>
      <c r="Q13" s="28"/>
      <c r="R13" s="28"/>
      <c r="S13" s="28"/>
      <c r="T13" s="28"/>
      <c r="U13" s="28"/>
      <c r="V13" s="28"/>
      <c r="W13" s="28"/>
      <c r="X13" s="20">
        <f t="shared" si="5"/>
        <v>66.67</v>
      </c>
      <c r="Y13" s="25">
        <f t="shared" si="3"/>
        <v>1970.1010000000003</v>
      </c>
      <c r="Z13" s="25">
        <f t="shared" si="4"/>
        <v>2462.668999999999</v>
      </c>
      <c r="AA13" s="25">
        <f>'[1]Лен18'!$AE$13</f>
        <v>3785.48</v>
      </c>
    </row>
    <row r="14" spans="1:27" s="24" customFormat="1" ht="20.25" customHeight="1">
      <c r="A14" s="20" t="s">
        <v>37</v>
      </c>
      <c r="B14" s="25">
        <f>'[1]Лен18'!$L$14</f>
        <v>4819.82</v>
      </c>
      <c r="C14" s="25">
        <f>2.72*B2+(0.15+0.04)*B2</f>
        <v>1903.4310000000003</v>
      </c>
      <c r="D14" s="26">
        <f>C14*58/100</f>
        <v>1103.9899800000003</v>
      </c>
      <c r="E14" s="26">
        <f t="shared" si="1"/>
        <v>309.1171944000001</v>
      </c>
      <c r="F14" s="25">
        <v>0</v>
      </c>
      <c r="G14" s="25">
        <f>'[1]Лен18'!$Q14</f>
        <v>82.7118331138148</v>
      </c>
      <c r="H14" s="25">
        <f>'[1]Лен18'!$R14</f>
        <v>125.84051621375501</v>
      </c>
      <c r="I14" s="25">
        <f>'[2]Лен18'!$S14</f>
        <v>282.22618520067374</v>
      </c>
      <c r="J14" s="26">
        <f t="shared" si="2"/>
        <v>-0.45470892824346265</v>
      </c>
      <c r="K14" s="20"/>
      <c r="L14" s="20">
        <v>66.67</v>
      </c>
      <c r="M14" s="20"/>
      <c r="N14" s="20"/>
      <c r="O14" s="29"/>
      <c r="P14" s="28"/>
      <c r="Q14" s="28"/>
      <c r="R14" s="28"/>
      <c r="S14" s="28"/>
      <c r="T14" s="28"/>
      <c r="U14" s="28">
        <v>2817</v>
      </c>
      <c r="V14" s="28"/>
      <c r="W14" s="28"/>
      <c r="X14" s="20">
        <f>K14+L14+M14+N14+O14+P14+V14+W14+R14+S14+T14+U14</f>
        <v>2883.67</v>
      </c>
      <c r="Y14" s="25">
        <f t="shared" si="3"/>
        <v>4787.101000000001</v>
      </c>
      <c r="Z14" s="25">
        <f t="shared" si="4"/>
        <v>32.71899999999914</v>
      </c>
      <c r="AA14" s="25">
        <f>'[1]Лен18'!$AE$14</f>
        <v>3407.02</v>
      </c>
    </row>
    <row r="15" spans="1:27" s="24" customFormat="1" ht="20.25" customHeight="1">
      <c r="A15" s="20" t="s">
        <v>38</v>
      </c>
      <c r="B15" s="25">
        <f>'[1]Лен18'!$L$15</f>
        <v>8947.71</v>
      </c>
      <c r="C15" s="25">
        <f>2.72*B2+(0.15+0.04)*B2</f>
        <v>1903.4310000000003</v>
      </c>
      <c r="D15" s="26">
        <f>C15*58/100</f>
        <v>1103.9899800000003</v>
      </c>
      <c r="E15" s="26">
        <f t="shared" si="1"/>
        <v>309.1171944000001</v>
      </c>
      <c r="F15" s="25">
        <v>0</v>
      </c>
      <c r="G15" s="25">
        <f>'[1]Лен18'!$Q15</f>
        <v>60.40104982744671</v>
      </c>
      <c r="H15" s="25">
        <f>'[1]Лен18'!$R15</f>
        <v>123.76159335269271</v>
      </c>
      <c r="I15" s="25">
        <f>'[2]Лен18'!$S15</f>
        <v>272.2488672219117</v>
      </c>
      <c r="J15" s="26">
        <f t="shared" si="2"/>
        <v>33.91231519794883</v>
      </c>
      <c r="K15" s="20"/>
      <c r="L15" s="20">
        <v>66.67</v>
      </c>
      <c r="M15" s="20"/>
      <c r="N15" s="20"/>
      <c r="O15" s="29"/>
      <c r="P15" s="28"/>
      <c r="Q15" s="28"/>
      <c r="R15" s="28"/>
      <c r="S15" s="28"/>
      <c r="T15" s="28"/>
      <c r="U15" s="28">
        <v>2817</v>
      </c>
      <c r="V15" s="28"/>
      <c r="W15" s="28"/>
      <c r="X15" s="20">
        <f>K15+L15+M15+N15+O15+P15+V15+W15+R15+S15+T15+U15</f>
        <v>2883.67</v>
      </c>
      <c r="Y15" s="25">
        <f t="shared" si="3"/>
        <v>4787.101000000001</v>
      </c>
      <c r="Z15" s="25">
        <f t="shared" si="4"/>
        <v>4160.608999999999</v>
      </c>
      <c r="AA15" s="25">
        <f>'[1]Лен18'!$AE$15</f>
        <v>-1099.33</v>
      </c>
    </row>
    <row r="16" spans="1:27" s="24" customFormat="1" ht="20.25" customHeight="1">
      <c r="A16" s="20" t="s">
        <v>39</v>
      </c>
      <c r="B16" s="25">
        <f>'[1]Лен18'!$L$16</f>
        <v>5302.660000000001</v>
      </c>
      <c r="C16" s="25">
        <f>2.72*B2+(0.15+0.04)*B2</f>
        <v>1903.4310000000003</v>
      </c>
      <c r="D16" s="26">
        <f t="shared" si="0"/>
        <v>1142.0586</v>
      </c>
      <c r="E16" s="26">
        <f t="shared" si="1"/>
        <v>319.776408</v>
      </c>
      <c r="F16" s="25">
        <v>0</v>
      </c>
      <c r="G16" s="25">
        <f>'[1]Лен18'!$Q16</f>
        <v>94.73418980470016</v>
      </c>
      <c r="H16" s="25">
        <v>446.2</v>
      </c>
      <c r="I16" s="25">
        <f>'[2]Лен18'!$S16</f>
        <v>292.55621110516176</v>
      </c>
      <c r="J16" s="26">
        <f t="shared" si="2"/>
        <v>-391.89440890986157</v>
      </c>
      <c r="K16" s="20"/>
      <c r="L16" s="20">
        <v>66.67</v>
      </c>
      <c r="M16" s="20"/>
      <c r="N16" s="20"/>
      <c r="O16" s="29">
        <f>20690+6500+17241+3400</f>
        <v>47831</v>
      </c>
      <c r="P16" s="28"/>
      <c r="Q16" s="28"/>
      <c r="R16" s="28"/>
      <c r="S16" s="28"/>
      <c r="T16" s="28"/>
      <c r="U16" s="28"/>
      <c r="V16" s="28"/>
      <c r="W16" s="28"/>
      <c r="X16" s="20">
        <f t="shared" si="5"/>
        <v>47897.67</v>
      </c>
      <c r="Y16" s="25">
        <f t="shared" si="3"/>
        <v>49801.100999999995</v>
      </c>
      <c r="Z16" s="25">
        <f t="shared" si="4"/>
        <v>-44498.441</v>
      </c>
      <c r="AA16" s="25">
        <f>'[1]Лен18'!$AE$16</f>
        <v>-1960.63</v>
      </c>
    </row>
    <row r="17" spans="1:27" s="24" customFormat="1" ht="20.25" customHeight="1">
      <c r="A17" s="20" t="s">
        <v>40</v>
      </c>
      <c r="B17" s="25">
        <f>'[1]Лен18'!$L$17</f>
        <v>4057.29</v>
      </c>
      <c r="C17" s="25">
        <f>2.86*B2+(0.15+0.04)*B2</f>
        <v>1995.0049999999999</v>
      </c>
      <c r="D17" s="26">
        <f t="shared" si="0"/>
        <v>1197.003</v>
      </c>
      <c r="E17" s="26">
        <f t="shared" si="1"/>
        <v>335.16083999999995</v>
      </c>
      <c r="F17" s="25">
        <v>0</v>
      </c>
      <c r="G17" s="25">
        <f>'[1]Лен18'!$Q17</f>
        <v>83.65813919949348</v>
      </c>
      <c r="H17" s="25">
        <f>'[1]Лен18'!$R17</f>
        <v>622.9895845823742</v>
      </c>
      <c r="I17" s="25">
        <f>'[2]Лен18'!$S17</f>
        <v>254.7971751523276</v>
      </c>
      <c r="J17" s="26">
        <f t="shared" si="2"/>
        <v>-498.60373893419523</v>
      </c>
      <c r="K17" s="20"/>
      <c r="L17" s="20">
        <v>66.67</v>
      </c>
      <c r="M17" s="20"/>
      <c r="N17" s="20"/>
      <c r="O17" s="29"/>
      <c r="P17" s="28"/>
      <c r="Q17" s="28"/>
      <c r="R17" s="28"/>
      <c r="S17" s="28"/>
      <c r="T17" s="28"/>
      <c r="U17" s="28"/>
      <c r="V17" s="28"/>
      <c r="W17" s="28"/>
      <c r="X17" s="20">
        <f t="shared" si="5"/>
        <v>66.67</v>
      </c>
      <c r="Y17" s="25">
        <f t="shared" si="3"/>
        <v>2061.6749999999997</v>
      </c>
      <c r="Z17" s="25">
        <f t="shared" si="4"/>
        <v>1995.6149999999998</v>
      </c>
      <c r="AA17" s="25">
        <f>'[1]Лен18'!$AE$17</f>
        <v>-1576.56</v>
      </c>
    </row>
    <row r="18" spans="1:27" s="24" customFormat="1" ht="20.25" customHeight="1">
      <c r="A18" s="20" t="s">
        <v>41</v>
      </c>
      <c r="B18" s="25">
        <f>'[1]Лен18'!$L$18</f>
        <v>3456.71</v>
      </c>
      <c r="C18" s="25">
        <f>2.86*B2+(0.15+0.04)*B2</f>
        <v>1995.0049999999999</v>
      </c>
      <c r="D18" s="26">
        <f t="shared" si="0"/>
        <v>1197.003</v>
      </c>
      <c r="E18" s="26">
        <f t="shared" si="1"/>
        <v>335.16083999999995</v>
      </c>
      <c r="F18" s="25">
        <v>0</v>
      </c>
      <c r="G18" s="25">
        <f>'[1]Лен18'!$Q18</f>
        <v>59.189873955984254</v>
      </c>
      <c r="H18" s="25">
        <f>'[1]Лен18'!$R18</f>
        <v>9.967152734080347</v>
      </c>
      <c r="I18" s="25">
        <f>'[2]Лен18'!$S18</f>
        <v>268.87202506810286</v>
      </c>
      <c r="J18" s="26">
        <f t="shared" si="2"/>
        <v>124.81210824183245</v>
      </c>
      <c r="K18" s="20"/>
      <c r="L18" s="20">
        <v>66.67</v>
      </c>
      <c r="M18" s="20"/>
      <c r="N18" s="20"/>
      <c r="O18" s="29"/>
      <c r="P18" s="28"/>
      <c r="Q18" s="28"/>
      <c r="R18" s="28"/>
      <c r="S18" s="28"/>
      <c r="T18" s="28"/>
      <c r="U18" s="28"/>
      <c r="V18" s="28"/>
      <c r="W18" s="28"/>
      <c r="X18" s="20">
        <f t="shared" si="5"/>
        <v>66.67</v>
      </c>
      <c r="Y18" s="25">
        <f t="shared" si="3"/>
        <v>2061.6749999999997</v>
      </c>
      <c r="Z18" s="25">
        <f t="shared" si="4"/>
        <v>1395.035</v>
      </c>
      <c r="AA18" s="25">
        <f>'[1]Лен18'!$AE$18</f>
        <v>-160.19</v>
      </c>
    </row>
    <row r="19" spans="1:27" s="24" customFormat="1" ht="20.25" customHeight="1">
      <c r="A19" s="20" t="s">
        <v>42</v>
      </c>
      <c r="B19" s="25">
        <f>'[1]Лен18'!$L$19</f>
        <v>6086.389999999999</v>
      </c>
      <c r="C19" s="25">
        <f>2.86*B2+(0.15+0.04)*B2</f>
        <v>1995.0049999999999</v>
      </c>
      <c r="D19" s="26">
        <f t="shared" si="0"/>
        <v>1197.003</v>
      </c>
      <c r="E19" s="26">
        <f t="shared" si="1"/>
        <v>335.16083999999995</v>
      </c>
      <c r="F19" s="25">
        <v>0</v>
      </c>
      <c r="G19" s="25">
        <f>'[1]Лен18'!$Q19</f>
        <v>52.584289443960245</v>
      </c>
      <c r="H19" s="25">
        <f>'[1]Лен18'!$R19</f>
        <v>412.65221722562467</v>
      </c>
      <c r="I19" s="25">
        <f>'[2]Лен18'!$S19</f>
        <v>317.47795052039567</v>
      </c>
      <c r="J19" s="26">
        <f t="shared" si="2"/>
        <v>-319.8732971899806</v>
      </c>
      <c r="K19" s="20"/>
      <c r="L19" s="20">
        <v>66.67</v>
      </c>
      <c r="M19" s="20"/>
      <c r="N19" s="20"/>
      <c r="O19" s="29"/>
      <c r="P19" s="28"/>
      <c r="Q19" s="28"/>
      <c r="R19" s="28"/>
      <c r="S19" s="28"/>
      <c r="T19" s="28"/>
      <c r="U19" s="28"/>
      <c r="V19" s="28"/>
      <c r="W19" s="28"/>
      <c r="X19" s="20">
        <f t="shared" si="5"/>
        <v>66.67</v>
      </c>
      <c r="Y19" s="25">
        <f t="shared" si="3"/>
        <v>2061.6749999999997</v>
      </c>
      <c r="Z19" s="25">
        <f t="shared" si="4"/>
        <v>4024.7149999999992</v>
      </c>
      <c r="AA19" s="25">
        <f>'[1]Лен18'!$AE$19</f>
        <v>-1589.36</v>
      </c>
    </row>
    <row r="20" spans="1:27" s="24" customFormat="1" ht="20.25" customHeight="1">
      <c r="A20" s="30" t="s">
        <v>43</v>
      </c>
      <c r="B20" s="31">
        <f>B8+B9+B10+B11+B12+B13+B14+B15+B16+B17+B18+B19</f>
        <v>58220.82000000001</v>
      </c>
      <c r="C20" s="31">
        <f>C8+C9+C10+C11+C12+C13+C14+C15+C16+C17+C18+C19</f>
        <v>23115.894000000004</v>
      </c>
      <c r="D20" s="32">
        <f>SUM(D8:D19)</f>
        <v>13660.158990000004</v>
      </c>
      <c r="E20" s="32">
        <f t="shared" si="1"/>
        <v>3824.844517200001</v>
      </c>
      <c r="F20" s="33">
        <f>SUM(F8:F19)</f>
        <v>0</v>
      </c>
      <c r="G20" s="32">
        <f>SUM(G8:G19)</f>
        <v>910.5641470474432</v>
      </c>
      <c r="H20" s="32">
        <f>SUM(H8:H19)</f>
        <v>2337.6661583738173</v>
      </c>
      <c r="I20" s="32">
        <f>SUM(I8:I19)</f>
        <v>3314.118300820913</v>
      </c>
      <c r="J20" s="32">
        <f>SUM(J8:J19)</f>
        <v>-931.4581134421724</v>
      </c>
      <c r="K20" s="30">
        <f aca="true" t="shared" si="6" ref="K20:Q20">K8+K9+K10+K11+K12+K13+K14+K15+K16+K17+K18+K19</f>
        <v>0</v>
      </c>
      <c r="L20" s="31">
        <f t="shared" si="6"/>
        <v>800.0399999999998</v>
      </c>
      <c r="M20" s="30">
        <f t="shared" si="6"/>
        <v>0</v>
      </c>
      <c r="N20" s="30">
        <f t="shared" si="6"/>
        <v>0</v>
      </c>
      <c r="O20" s="30">
        <f t="shared" si="6"/>
        <v>47831</v>
      </c>
      <c r="P20" s="30">
        <f t="shared" si="6"/>
        <v>0</v>
      </c>
      <c r="Q20" s="30">
        <f t="shared" si="6"/>
        <v>0</v>
      </c>
      <c r="R20" s="30">
        <f>R8+R9+R10+R11+R12+R13+R14+R15+R16+R17+R18+R19</f>
        <v>0</v>
      </c>
      <c r="S20" s="30">
        <f>S8+S9+S10+S11+S12+S13+S14+S15+S16+S17+S18+S19</f>
        <v>1700</v>
      </c>
      <c r="T20" s="30">
        <f>SUM(T8:T19)</f>
        <v>9000</v>
      </c>
      <c r="U20" s="30">
        <f>SUM(U8:U19)</f>
        <v>5634</v>
      </c>
      <c r="V20" s="30">
        <f>V8+V9+V10+V11+V12+V13+V14+V15+V16+V17+V18+V19</f>
        <v>0</v>
      </c>
      <c r="W20" s="30">
        <f>W8+W9+W10+W11+W12+W13+W14+W15+W16+W17+W18+W19</f>
        <v>498</v>
      </c>
      <c r="X20" s="26">
        <f>K20+L20+M20+N20+O20+P20+V20+W20+R20+S20+T20+U20</f>
        <v>65463.04</v>
      </c>
      <c r="Y20" s="26">
        <f>C20+X20</f>
        <v>88578.93400000001</v>
      </c>
      <c r="Z20" s="26">
        <f>B20-C20-X20</f>
        <v>-30358.113999999994</v>
      </c>
      <c r="AA20" s="25"/>
    </row>
    <row r="21" spans="4:10" s="24" customFormat="1" ht="12.75">
      <c r="D21" s="34"/>
      <c r="E21" s="34"/>
      <c r="F21" s="34"/>
      <c r="G21" s="34"/>
      <c r="H21" s="34"/>
      <c r="I21" s="34"/>
      <c r="J21" s="34"/>
    </row>
    <row r="22" spans="1:27" s="24" customFormat="1" ht="12.75">
      <c r="A22" s="35"/>
      <c r="B22" s="35"/>
      <c r="L22" s="35"/>
      <c r="AA22" s="24" t="s">
        <v>44</v>
      </c>
    </row>
    <row r="23" spans="1:15" s="24" customFormat="1" ht="12.75">
      <c r="A23" s="35"/>
      <c r="B23" s="35"/>
      <c r="L23" s="36"/>
      <c r="M23" s="36"/>
      <c r="N23" s="36"/>
      <c r="O23" s="24" t="s">
        <v>45</v>
      </c>
    </row>
    <row r="24" spans="1:12" s="24" customFormat="1" ht="12.75">
      <c r="A24" s="37"/>
      <c r="B24" s="38"/>
      <c r="D24" s="36" t="s">
        <v>46</v>
      </c>
      <c r="E24" s="36"/>
      <c r="F24" s="36"/>
      <c r="G24" s="36"/>
      <c r="H24" s="36"/>
      <c r="I24" s="36"/>
      <c r="L24" s="35"/>
    </row>
    <row r="25" spans="1:22" s="24" customFormat="1" ht="12.75">
      <c r="A25" s="39" t="s">
        <v>47</v>
      </c>
      <c r="B25" s="40"/>
      <c r="C25" s="38">
        <f>B20</f>
        <v>58220.82000000001</v>
      </c>
      <c r="D25" s="24" t="s">
        <v>45</v>
      </c>
      <c r="E25" s="40" t="s">
        <v>48</v>
      </c>
      <c r="F25" s="40"/>
      <c r="G25" s="40"/>
      <c r="H25" s="40"/>
      <c r="I25" s="40"/>
      <c r="J25" s="40"/>
      <c r="L25" s="35"/>
      <c r="O25" s="36"/>
      <c r="P25" s="36"/>
      <c r="Q25" s="36"/>
      <c r="R25" s="36"/>
      <c r="S25" s="36"/>
      <c r="T25" s="36"/>
      <c r="U25" s="36"/>
      <c r="V25" s="36"/>
    </row>
    <row r="26" spans="1:21" s="24" customFormat="1" ht="12.75">
      <c r="A26" s="39" t="s">
        <v>49</v>
      </c>
      <c r="B26" s="40"/>
      <c r="C26" s="38">
        <f>C20+X20</f>
        <v>88578.93400000001</v>
      </c>
      <c r="D26" s="40" t="s">
        <v>50</v>
      </c>
      <c r="E26" s="40"/>
      <c r="F26" s="40"/>
      <c r="G26" s="40"/>
      <c r="H26" s="40"/>
      <c r="I26" s="40"/>
      <c r="J26" s="41"/>
      <c r="N26" s="36"/>
      <c r="O26" s="36"/>
      <c r="P26" s="36"/>
      <c r="Q26" s="36"/>
      <c r="R26" s="36"/>
      <c r="S26" s="36"/>
      <c r="T26" s="42"/>
      <c r="U26" s="42"/>
    </row>
    <row r="27" spans="2:14" s="24" customFormat="1" ht="12.75">
      <c r="B27" s="35"/>
      <c r="N27" s="24" t="s">
        <v>45</v>
      </c>
    </row>
    <row r="28" spans="2:19" s="24" customFormat="1" ht="13.5" customHeight="1">
      <c r="B28" s="43">
        <v>8</v>
      </c>
      <c r="D28" s="44" t="s">
        <v>51</v>
      </c>
      <c r="E28" s="45"/>
      <c r="F28" s="45"/>
      <c r="G28" s="45"/>
      <c r="H28" s="45"/>
      <c r="I28" s="45"/>
      <c r="J28" s="45"/>
      <c r="K28" s="46"/>
      <c r="L28" s="47">
        <v>5</v>
      </c>
      <c r="N28" s="40"/>
      <c r="O28" s="40"/>
      <c r="P28" s="40"/>
      <c r="Q28" s="40"/>
      <c r="R28" s="40"/>
      <c r="S28" s="40"/>
    </row>
    <row r="29" spans="2:14" s="24" customFormat="1" ht="13.5" customHeight="1">
      <c r="B29" s="48">
        <v>3.51</v>
      </c>
      <c r="D29" s="44" t="s">
        <v>52</v>
      </c>
      <c r="E29" s="45"/>
      <c r="F29" s="45"/>
      <c r="G29" s="45"/>
      <c r="H29" s="45"/>
      <c r="I29" s="45"/>
      <c r="J29" s="45"/>
      <c r="K29" s="45"/>
      <c r="L29" s="46"/>
      <c r="M29" s="49"/>
      <c r="N29" s="42"/>
    </row>
    <row r="30" spans="2:14" s="24" customFormat="1" ht="13.5" customHeight="1">
      <c r="B30" s="48">
        <v>11.51</v>
      </c>
      <c r="D30" s="44" t="s">
        <v>53</v>
      </c>
      <c r="E30" s="45"/>
      <c r="F30" s="45"/>
      <c r="G30" s="45"/>
      <c r="H30" s="45"/>
      <c r="I30" s="45"/>
      <c r="J30" s="45"/>
      <c r="K30" s="46"/>
      <c r="L30" s="47"/>
      <c r="M30" s="49"/>
      <c r="N30" s="42"/>
    </row>
    <row r="31" spans="1:21" s="24" customFormat="1" ht="13.5" customHeight="1">
      <c r="A31" s="50"/>
      <c r="B31" s="51" t="s">
        <v>54</v>
      </c>
      <c r="C31" s="52"/>
      <c r="D31" s="53" t="s">
        <v>55</v>
      </c>
      <c r="E31" s="53"/>
      <c r="F31" s="53"/>
      <c r="G31" s="53"/>
      <c r="H31" s="53"/>
      <c r="I31" s="53"/>
      <c r="J31" s="53"/>
      <c r="K31" s="53"/>
      <c r="L31" s="47"/>
      <c r="M31" s="54"/>
      <c r="P31" s="49"/>
      <c r="Q31" s="49"/>
      <c r="S31" s="55"/>
      <c r="T31" s="55"/>
      <c r="U31" s="55"/>
    </row>
    <row r="32" spans="1:14" s="24" customFormat="1" ht="13.5" customHeight="1">
      <c r="A32" s="56" t="s">
        <v>56</v>
      </c>
      <c r="B32" s="50"/>
      <c r="C32" s="50"/>
      <c r="D32" s="57"/>
      <c r="E32" s="58"/>
      <c r="F32" s="58"/>
      <c r="G32" s="58"/>
      <c r="H32" s="58"/>
      <c r="I32" s="58"/>
      <c r="J32" s="58"/>
      <c r="K32" s="59"/>
      <c r="L32" s="47"/>
      <c r="M32" s="49"/>
      <c r="N32" s="49"/>
    </row>
    <row r="33" spans="1:12" s="24" customFormat="1" ht="13.5" customHeight="1">
      <c r="A33" s="50"/>
      <c r="B33" s="50"/>
      <c r="C33" s="50"/>
      <c r="D33" s="44" t="s">
        <v>57</v>
      </c>
      <c r="E33" s="58"/>
      <c r="F33" s="58"/>
      <c r="G33" s="58"/>
      <c r="H33" s="58"/>
      <c r="I33" s="58"/>
      <c r="J33" s="58"/>
      <c r="K33" s="59"/>
      <c r="L33" s="47">
        <v>5</v>
      </c>
    </row>
  </sheetData>
  <sheetProtection/>
  <mergeCells count="25">
    <mergeCell ref="D33:K33"/>
    <mergeCell ref="D28:K28"/>
    <mergeCell ref="N28:S28"/>
    <mergeCell ref="D29:L29"/>
    <mergeCell ref="D30:K30"/>
    <mergeCell ref="D31:K31"/>
    <mergeCell ref="D32:K32"/>
    <mergeCell ref="L23:N23"/>
    <mergeCell ref="D24:I24"/>
    <mergeCell ref="A25:B25"/>
    <mergeCell ref="E25:J25"/>
    <mergeCell ref="O25:V25"/>
    <mergeCell ref="A26:B26"/>
    <mergeCell ref="D26:I26"/>
    <mergeCell ref="N26:S26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2022-04-15T07:15:39Z</dcterms:created>
  <dcterms:modified xsi:type="dcterms:W3CDTF">2022-04-15T07:15:53Z</dcterms:modified>
  <cp:category/>
  <cp:version/>
  <cp:contentType/>
  <cp:contentStatus/>
</cp:coreProperties>
</file>