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ир.8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<sst xmlns="http://schemas.openxmlformats.org/spreadsheetml/2006/main" count="56" uniqueCount="56">
  <si>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</si>
  <si>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Кирова,     дом    8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</si>
  <si>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</si>
  <si>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</si>
  <si>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</si>
  <si>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</si>
  <si>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</si>
  <si>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</si>
  <si>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</si>
  <si>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</si>
  <si>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</si>
  <si>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</si>
  <si>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</si>
  <si>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</si>
  <si>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</si>
  <si>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</si>
  <si>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</si>
  <si>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</si>
  <si>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</si>
  <si>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</si>
  <si>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</si>
  <si>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</si>
  <si>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</si>
  <si>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</si>
  <si>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</si>
  <si>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</si>
  <si>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</si>
  <si>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</si>
  <si>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</si>
  <si>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</si>
  <si>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</si>
  <si>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</si>
  <si>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</si>
  <si>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</si>
  <si>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</si>
  <si>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</si>
  <si>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</si>
  <si>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</si>
  <si>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</si>
  <si>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</si>
  <si>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</si>
  <si>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</si>
  <si>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</si>
  <si>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</si>
  <si>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</si>
  <si>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1,95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</si>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</sst>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2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23">
        <row r="8">
          <cell r="L8">
            <v>47492.78</v>
          </cell>
          <cell r="Q8">
            <v>487.83716919367004</v>
          </cell>
          <cell r="R8">
            <v>457.43300065894636</v>
          </cell>
          <cell r="AE8">
            <v>171093.67</v>
          </cell>
        </row>
        <row r="9">
          <cell r="L9">
            <v>48989.668000000005</v>
          </cell>
          <cell r="Q9">
            <v>312.9032449123164</v>
          </cell>
          <cell r="R9">
            <v>2231.2991394379023</v>
          </cell>
          <cell r="AE9">
            <v>182152.5</v>
          </cell>
        </row>
        <row r="10">
          <cell r="L10">
            <v>55882.72</v>
          </cell>
          <cell r="Q10">
            <v>556.9510953807311</v>
          </cell>
          <cell r="R10">
            <v>3768.0728226121005</v>
          </cell>
          <cell r="AE10">
            <v>184567.48</v>
          </cell>
        </row>
        <row r="11">
          <cell r="L11">
            <v>50326.19</v>
          </cell>
          <cell r="Q11">
            <v>487.33743175058527</v>
          </cell>
          <cell r="R11">
            <v>1814.5302666895955</v>
          </cell>
          <cell r="AE11">
            <v>192538.99</v>
          </cell>
        </row>
        <row r="12">
          <cell r="L12">
            <v>52960.53</v>
          </cell>
          <cell r="Q12">
            <v>650.2844519246628</v>
          </cell>
          <cell r="AE12">
            <v>197884.21</v>
          </cell>
        </row>
        <row r="13">
          <cell r="L13">
            <v>59948.36</v>
          </cell>
          <cell r="Q13">
            <v>615.1390828138497</v>
          </cell>
          <cell r="R13">
            <v>1223.0731976096583</v>
          </cell>
          <cell r="AE13">
            <v>196241.6</v>
          </cell>
        </row>
        <row r="14">
          <cell r="L14">
            <v>56581.81999999999</v>
          </cell>
          <cell r="Q14">
            <v>539.0308707816292</v>
          </cell>
          <cell r="R14">
            <v>1303.0993797461924</v>
          </cell>
          <cell r="AE14">
            <v>207067.23</v>
          </cell>
        </row>
        <row r="15">
          <cell r="L15">
            <v>60444.77</v>
          </cell>
          <cell r="Q15">
            <v>393.6320748666278</v>
          </cell>
          <cell r="R15">
            <v>806.5510933898223</v>
          </cell>
          <cell r="AE15">
            <v>207037.99</v>
          </cell>
        </row>
        <row r="16">
          <cell r="L16">
            <v>59213.07</v>
          </cell>
          <cell r="Q16">
            <v>617.3802574651279</v>
          </cell>
          <cell r="R16">
            <v>886.5609554019138</v>
          </cell>
          <cell r="AE16">
            <v>206478.42</v>
          </cell>
        </row>
        <row r="17">
          <cell r="L17">
            <v>63067.97</v>
          </cell>
          <cell r="Q17">
            <v>545.197922993946</v>
          </cell>
          <cell r="R17">
            <v>5861.671229306308</v>
          </cell>
          <cell r="AE17">
            <v>204583.87</v>
          </cell>
        </row>
        <row r="18">
          <cell r="L18">
            <v>54536.619999999995</v>
          </cell>
          <cell r="Q18">
            <v>385.73887313132417</v>
          </cell>
          <cell r="R18">
            <v>64.95567581088316</v>
          </cell>
          <cell r="AE18">
            <v>211220.67</v>
          </cell>
        </row>
        <row r="19">
          <cell r="L19">
            <v>75250.7</v>
          </cell>
          <cell r="Q19">
            <v>342.69045022140756</v>
          </cell>
          <cell r="R19">
            <v>2689.2437950809613</v>
          </cell>
          <cell r="AE19">
            <v>215462.75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24">
        <row r="8">
          <cell r="S8">
            <v>1755.2926071593004</v>
          </cell>
        </row>
        <row r="9">
          <cell r="S9">
            <v>1762.5766795707077</v>
          </cell>
        </row>
        <row r="10">
          <cell r="S10">
            <v>1850.8571645144664</v>
          </cell>
        </row>
        <row r="11">
          <cell r="S11">
            <v>1628.4996035933293</v>
          </cell>
        </row>
        <row r="12">
          <cell r="S12">
            <v>1745.7541107694353</v>
          </cell>
        </row>
        <row r="13">
          <cell r="S13">
            <v>1853.2278966767374</v>
          </cell>
        </row>
        <row r="14">
          <cell r="S14">
            <v>1839.2607277457075</v>
          </cell>
        </row>
        <row r="15">
          <cell r="S15">
            <v>1774.2388052989297</v>
          </cell>
        </row>
        <row r="16">
          <cell r="S16">
            <v>1906.5812385948732</v>
          </cell>
        </row>
        <row r="17">
          <cell r="S17">
            <v>1660.5065807944095</v>
          </cell>
        </row>
        <row r="18">
          <cell r="S18">
            <v>1752.2320125809515</v>
          </cell>
        </row>
        <row r="19">
          <cell r="S19">
            <v>2068.9955678710876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9">
      <selection activeCell="AD43" sqref="AD43"/>
    </sheetView>
  </sheetViews>
  <sheetFormatPr defaultColWidth="9.140625" defaultRowHeight="12.75"/>
  <cols>
    <col min="1" max="1" width="13.7109375" style="0" customWidth="1"/>
    <col min="2" max="2" width="11.140625" style="0" customWidth="1"/>
    <col min="3" max="3" width="11.28125" style="0" customWidth="1"/>
    <col min="4" max="4" width="7.140625" style="0" customWidth="1"/>
    <col min="5" max="5" width="6.7109375" style="0" customWidth="1"/>
    <col min="6" max="6" width="8.00390625" style="0" customWidth="1"/>
    <col min="7" max="7" width="6.421875" style="0" customWidth="1"/>
    <col min="8" max="8" width="7.7109375" style="0" customWidth="1"/>
    <col min="9" max="9" width="7.421875" style="0" customWidth="1"/>
    <col min="10" max="10" width="6.57421875" style="0" customWidth="1"/>
    <col min="11" max="11" width="5.57421875" style="0" customWidth="1"/>
    <col min="12" max="12" width="5.421875" style="0" customWidth="1"/>
    <col min="13" max="13" width="5.7109375" style="0" customWidth="1"/>
    <col min="14" max="15" width="3.8515625" style="0" customWidth="1"/>
    <col min="16" max="16" width="5.421875" style="0" customWidth="1"/>
    <col min="17" max="17" width="5.140625" style="0" customWidth="1"/>
    <col min="18" max="18" width="5.8515625" style="0" customWidth="1"/>
    <col min="19" max="19" width="6.140625" style="0" customWidth="1"/>
    <col min="20" max="20" width="5.8515625" style="0" customWidth="1"/>
    <col min="21" max="21" width="5.57421875" style="0" customWidth="1"/>
    <col min="22" max="22" width="7.140625" style="0" customWidth="1"/>
    <col min="23" max="23" width="6.140625" style="0" customWidth="1"/>
    <col min="25" max="25" width="9.421875" style="0" customWidth="1"/>
    <col min="26" max="26" width="8.8515625" style="0" customWidth="1"/>
    <col min="27" max="27" width="9.421875" style="0" customWidth="1"/>
  </cols>
  <sheetData>
    <row r="1" spans="1:12" ht="15">
      <c r="A1" s="1" t="s">
        <v>0</v>
      </c>
      <c r="L1" s="2"/>
    </row>
    <row r="2" spans="1:17" ht="18.75" customHeight="1">
      <c r="A2" s="2"/>
      <c r="B2">
        <f>4344.17+140.4</f>
        <v>4484.57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21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02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20" t="s">
        <v>29</v>
      </c>
      <c r="W7" s="20" t="s">
        <v>30</v>
      </c>
      <c r="X7" s="22"/>
      <c r="Y7" s="22"/>
      <c r="Z7" s="11"/>
      <c r="AA7" s="23"/>
    </row>
    <row r="8" spans="1:27" ht="19.5" customHeight="1">
      <c r="A8" s="24" t="s">
        <v>31</v>
      </c>
      <c r="B8" s="25">
        <f>'[1]Кир 8'!$L$8</f>
        <v>47492.78</v>
      </c>
      <c r="C8" s="25">
        <f>8.3*4344.07+(1.87+0.05)*B2+140.4*7.4</f>
        <v>45705.1154</v>
      </c>
      <c r="D8" s="26">
        <f>C8*60/100</f>
        <v>27423.06924</v>
      </c>
      <c r="E8" s="26">
        <f>D8*28/100</f>
        <v>7678.4593872</v>
      </c>
      <c r="F8" s="25">
        <v>4224.64</v>
      </c>
      <c r="G8" s="25">
        <f>'[1]Кир 8'!$Q8</f>
        <v>487.83716919367004</v>
      </c>
      <c r="H8" s="25">
        <f>'[1]Кир 8'!$R8</f>
        <v>457.43300065894636</v>
      </c>
      <c r="I8" s="25">
        <f>'[2]Кир 8'!$S8</f>
        <v>1755.2926071593004</v>
      </c>
      <c r="J8" s="26">
        <f>C8-(D8+E8+F8+G8+H8+I8)</f>
        <v>3678.3839957880846</v>
      </c>
      <c r="K8" s="24"/>
      <c r="L8" s="24">
        <v>134.83</v>
      </c>
      <c r="M8" s="27"/>
      <c r="N8" s="27"/>
      <c r="O8" s="24"/>
      <c r="P8" s="28"/>
      <c r="Q8" s="28"/>
      <c r="R8" s="28"/>
      <c r="S8" s="28"/>
      <c r="T8" s="28"/>
      <c r="U8" s="28"/>
      <c r="V8" s="28"/>
      <c r="W8" s="28"/>
      <c r="X8" s="24">
        <f>SUM(K8:W8)</f>
        <v>134.83</v>
      </c>
      <c r="Y8" s="25">
        <f>C8+X8</f>
        <v>45839.945400000004</v>
      </c>
      <c r="Z8" s="25">
        <f>B8-C8-X8</f>
        <v>1652.8345999999965</v>
      </c>
      <c r="AA8" s="24">
        <f>'[1]Кир 8'!$AE$8</f>
        <v>171093.67</v>
      </c>
    </row>
    <row r="9" spans="1:27" ht="19.5" customHeight="1">
      <c r="A9" s="24" t="s">
        <v>32</v>
      </c>
      <c r="B9" s="25">
        <f>'[1]Кир 8'!$L$9</f>
        <v>48989.668000000005</v>
      </c>
      <c r="C9" s="25">
        <f>8.3*4344.07+(1.87+0.05)*B2+140.4*7.4</f>
        <v>45705.1154</v>
      </c>
      <c r="D9" s="26">
        <f aca="true" t="shared" si="0" ref="D9:D19">C9*60/100</f>
        <v>27423.06924</v>
      </c>
      <c r="E9" s="26">
        <f aca="true" t="shared" si="1" ref="E9:E20">D9*28/100</f>
        <v>7678.4593872</v>
      </c>
      <c r="F9" s="25">
        <v>2108.64</v>
      </c>
      <c r="G9" s="25">
        <f>'[1]Кир 8'!$Q9</f>
        <v>312.9032449123164</v>
      </c>
      <c r="H9" s="25">
        <f>'[1]Кир 8'!$R9</f>
        <v>2231.2991394379023</v>
      </c>
      <c r="I9" s="25">
        <f>'[2]Кир 8'!$S9</f>
        <v>1762.5766795707077</v>
      </c>
      <c r="J9" s="26">
        <f aca="true" t="shared" si="2" ref="J9:J19">C9-(D9+E9+F9+G9+H9+I9)</f>
        <v>4188.167708879075</v>
      </c>
      <c r="K9" s="24"/>
      <c r="L9" s="28">
        <v>134.83</v>
      </c>
      <c r="M9" s="28"/>
      <c r="N9" s="28"/>
      <c r="O9" s="28"/>
      <c r="P9" s="28"/>
      <c r="Q9" s="28"/>
      <c r="R9" s="28"/>
      <c r="S9" s="28"/>
      <c r="T9" s="28">
        <v>9000</v>
      </c>
      <c r="U9" s="28"/>
      <c r="V9" s="28"/>
      <c r="W9" s="28">
        <f>499</f>
        <v>499</v>
      </c>
      <c r="X9" s="24">
        <f>K9+L9+M9+N9+O9+P9+V9+W9+R9+S9+T9+U9</f>
        <v>9633.83</v>
      </c>
      <c r="Y9" s="25">
        <f aca="true" t="shared" si="3" ref="Y9:Y19">C9+X9</f>
        <v>55338.945400000004</v>
      </c>
      <c r="Z9" s="25">
        <f aca="true" t="shared" si="4" ref="Z9:Z19">B9-C9-X9</f>
        <v>-6349.277399999997</v>
      </c>
      <c r="AA9" s="25">
        <f>'[1]Кир 8'!$AE$9</f>
        <v>182152.5</v>
      </c>
    </row>
    <row r="10" spans="1:27" ht="19.5" customHeight="1">
      <c r="A10" s="24" t="s">
        <v>33</v>
      </c>
      <c r="B10" s="25">
        <f>'[1]Кир 8'!$L$10</f>
        <v>55882.72</v>
      </c>
      <c r="C10" s="25">
        <f>8.3*4344.07+(1.87+0.05)*B2+140.4*7.4</f>
        <v>45705.1154</v>
      </c>
      <c r="D10" s="26">
        <f t="shared" si="0"/>
        <v>27423.06924</v>
      </c>
      <c r="E10" s="26">
        <f t="shared" si="1"/>
        <v>7678.4593872</v>
      </c>
      <c r="F10" s="25">
        <v>3245.76</v>
      </c>
      <c r="G10" s="25">
        <f>'[1]Кир 8'!$Q10</f>
        <v>556.9510953807311</v>
      </c>
      <c r="H10" s="25">
        <f>'[1]Кир 8'!$R10</f>
        <v>3768.0728226121005</v>
      </c>
      <c r="I10" s="25">
        <f>'[2]Кир 8'!$S10</f>
        <v>1850.8571645144664</v>
      </c>
      <c r="J10" s="26">
        <f t="shared" si="2"/>
        <v>1181.9456902926977</v>
      </c>
      <c r="K10" s="24"/>
      <c r="L10" s="28">
        <v>134.83</v>
      </c>
      <c r="M10" s="28">
        <v>15556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4">
        <f aca="true" t="shared" si="5" ref="X10:X19">K10+L10+M10+N10+O10+P10+V10+W10+R10+S10</f>
        <v>15690.83</v>
      </c>
      <c r="Y10" s="25">
        <f t="shared" si="3"/>
        <v>61395.945400000004</v>
      </c>
      <c r="Z10" s="25">
        <f t="shared" si="4"/>
        <v>-5513.225400000001</v>
      </c>
      <c r="AA10" s="25">
        <f>'[1]Кир 8'!$AE$10</f>
        <v>184567.48</v>
      </c>
    </row>
    <row r="11" spans="1:27" ht="19.5" customHeight="1">
      <c r="A11" s="24" t="s">
        <v>34</v>
      </c>
      <c r="B11" s="25">
        <f>'[1]Кир 8'!$L$11</f>
        <v>50326.19</v>
      </c>
      <c r="C11" s="25">
        <f>8.3*4344.07+(1.87+0.05)*B2+140.4*7.4</f>
        <v>45705.1154</v>
      </c>
      <c r="D11" s="26">
        <f t="shared" si="0"/>
        <v>27423.06924</v>
      </c>
      <c r="E11" s="26">
        <f t="shared" si="1"/>
        <v>7678.4593872</v>
      </c>
      <c r="F11" s="25">
        <v>2638.88</v>
      </c>
      <c r="G11" s="25">
        <f>'[1]Кир 8'!$Q11</f>
        <v>487.33743175058527</v>
      </c>
      <c r="H11" s="25">
        <f>'[1]Кир 8'!$R11</f>
        <v>1814.5302666895955</v>
      </c>
      <c r="I11" s="25">
        <f>'[2]Кир 8'!$S11</f>
        <v>1628.4996035933293</v>
      </c>
      <c r="J11" s="26">
        <f t="shared" si="2"/>
        <v>4034.339470766492</v>
      </c>
      <c r="K11" s="24"/>
      <c r="L11" s="28">
        <v>134.83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4">
        <f t="shared" si="5"/>
        <v>134.83</v>
      </c>
      <c r="Y11" s="25">
        <f t="shared" si="3"/>
        <v>45839.945400000004</v>
      </c>
      <c r="Z11" s="25">
        <f t="shared" si="4"/>
        <v>4486.2446</v>
      </c>
      <c r="AA11" s="25">
        <f>'[1]Кир 8'!$AE$11</f>
        <v>192538.99</v>
      </c>
    </row>
    <row r="12" spans="1:27" ht="19.5" customHeight="1">
      <c r="A12" s="24" t="s">
        <v>35</v>
      </c>
      <c r="B12" s="25">
        <f>'[1]Кир 8'!$L$12</f>
        <v>52960.53</v>
      </c>
      <c r="C12" s="25">
        <f>8.3*4344.07+(1.87+0.05)*B2+140.4*7.4</f>
        <v>45705.1154</v>
      </c>
      <c r="D12" s="26">
        <f t="shared" si="0"/>
        <v>27423.06924</v>
      </c>
      <c r="E12" s="26">
        <f t="shared" si="1"/>
        <v>7678.4593872</v>
      </c>
      <c r="F12" s="25">
        <v>2653.28</v>
      </c>
      <c r="G12" s="25">
        <f>'[1]Кир 8'!$Q12</f>
        <v>650.2844519246628</v>
      </c>
      <c r="H12" s="25">
        <v>4697.37</v>
      </c>
      <c r="I12" s="25">
        <f>'[2]Кир 8'!$S12</f>
        <v>1745.7541107694353</v>
      </c>
      <c r="J12" s="26">
        <f t="shared" si="2"/>
        <v>856.898210105901</v>
      </c>
      <c r="K12" s="28"/>
      <c r="L12" s="28">
        <v>134.83</v>
      </c>
      <c r="M12" s="28"/>
      <c r="N12" s="28"/>
      <c r="O12" s="28"/>
      <c r="P12" s="28"/>
      <c r="Q12" s="28"/>
      <c r="R12" s="28"/>
      <c r="S12" s="28">
        <v>3090</v>
      </c>
      <c r="T12" s="28"/>
      <c r="U12" s="28">
        <v>2950</v>
      </c>
      <c r="V12" s="28">
        <f>9578+3066+2500</f>
        <v>15144</v>
      </c>
      <c r="W12" s="28"/>
      <c r="X12" s="24">
        <f>K12+L12+M12+N12+O12+P12+V12+W12+R12+S12+T12+U12</f>
        <v>21318.83</v>
      </c>
      <c r="Y12" s="25">
        <f t="shared" si="3"/>
        <v>67023.9454</v>
      </c>
      <c r="Z12" s="25">
        <f t="shared" si="4"/>
        <v>-14063.415400000005</v>
      </c>
      <c r="AA12" s="25">
        <f>'[1]Кир 8'!$AE$12</f>
        <v>197884.21</v>
      </c>
    </row>
    <row r="13" spans="1:27" ht="19.5" customHeight="1">
      <c r="A13" s="24" t="s">
        <v>36</v>
      </c>
      <c r="B13" s="25">
        <f>'[1]Кир 8'!$L$13</f>
        <v>59948.36</v>
      </c>
      <c r="C13" s="25">
        <f>8.3*4344.07+(1.87+0.05)*B2+140.4*7.4</f>
        <v>45705.1154</v>
      </c>
      <c r="D13" s="26">
        <f t="shared" si="0"/>
        <v>27423.06924</v>
      </c>
      <c r="E13" s="26">
        <f t="shared" si="1"/>
        <v>7678.4593872</v>
      </c>
      <c r="F13" s="25">
        <v>3764.64</v>
      </c>
      <c r="G13" s="25">
        <f>'[1]Кир 8'!$Q13</f>
        <v>615.1390828138497</v>
      </c>
      <c r="H13" s="25">
        <f>'[1]Кир 8'!$R13</f>
        <v>1223.0731976096583</v>
      </c>
      <c r="I13" s="25">
        <f>'[2]Кир 8'!$S13</f>
        <v>1853.2278966767374</v>
      </c>
      <c r="J13" s="26">
        <f t="shared" si="2"/>
        <v>3147.506595699757</v>
      </c>
      <c r="K13" s="24"/>
      <c r="L13" s="28">
        <v>134.83</v>
      </c>
      <c r="M13" s="28"/>
      <c r="N13" s="28"/>
      <c r="O13" s="28"/>
      <c r="P13" s="28"/>
      <c r="Q13" s="28"/>
      <c r="R13" s="28"/>
      <c r="S13" s="28"/>
      <c r="T13" s="28"/>
      <c r="U13" s="28">
        <v>2950</v>
      </c>
      <c r="V13" s="28">
        <v>9610</v>
      </c>
      <c r="W13" s="28"/>
      <c r="X13" s="24">
        <f>K13+L13+M13+N13+O13+P13+V13+W13+R13+S13+T13+U13</f>
        <v>12694.83</v>
      </c>
      <c r="Y13" s="25">
        <f t="shared" si="3"/>
        <v>58399.945400000004</v>
      </c>
      <c r="Z13" s="25">
        <f t="shared" si="4"/>
        <v>1548.4145999999982</v>
      </c>
      <c r="AA13" s="25">
        <f>'[1]Кир 8'!$AE$13</f>
        <v>196241.6</v>
      </c>
    </row>
    <row r="14" spans="1:27" ht="19.5" customHeight="1">
      <c r="A14" s="24" t="s">
        <v>37</v>
      </c>
      <c r="B14" s="25">
        <f>'[1]Кир 8'!$L$14</f>
        <v>56581.81999999999</v>
      </c>
      <c r="C14" s="25">
        <f>8.3*4344.07+(1.95+0.05)*B2+140.4*7.4</f>
        <v>46063.881</v>
      </c>
      <c r="D14" s="26">
        <f t="shared" si="0"/>
        <v>27638.328599999997</v>
      </c>
      <c r="E14" s="26">
        <f t="shared" si="1"/>
        <v>7738.732007999999</v>
      </c>
      <c r="F14" s="25">
        <v>3155.92</v>
      </c>
      <c r="G14" s="25">
        <f>'[1]Кир 8'!$Q14</f>
        <v>539.0308707816292</v>
      </c>
      <c r="H14" s="25">
        <f>'[1]Кир 8'!$R14</f>
        <v>1303.0993797461924</v>
      </c>
      <c r="I14" s="25">
        <f>'[2]Кир 8'!$S14</f>
        <v>1839.2607277457075</v>
      </c>
      <c r="J14" s="26">
        <f t="shared" si="2"/>
        <v>3849.509413726475</v>
      </c>
      <c r="K14" s="24"/>
      <c r="L14" s="28">
        <v>134.83</v>
      </c>
      <c r="M14" s="28"/>
      <c r="N14" s="28"/>
      <c r="O14" s="28"/>
      <c r="P14" s="28"/>
      <c r="Q14" s="28"/>
      <c r="R14" s="28"/>
      <c r="S14" s="28"/>
      <c r="T14" s="28"/>
      <c r="U14" s="28"/>
      <c r="V14" s="28">
        <v>12100</v>
      </c>
      <c r="W14" s="28"/>
      <c r="X14" s="24">
        <f t="shared" si="5"/>
        <v>12234.83</v>
      </c>
      <c r="Y14" s="25">
        <f t="shared" si="3"/>
        <v>58298.711</v>
      </c>
      <c r="Z14" s="25">
        <f t="shared" si="4"/>
        <v>-1716.8910000000087</v>
      </c>
      <c r="AA14" s="25">
        <f>'[1]Кир 8'!$AE$14</f>
        <v>207067.23</v>
      </c>
    </row>
    <row r="15" spans="1:27" ht="19.5" customHeight="1">
      <c r="A15" s="24" t="s">
        <v>38</v>
      </c>
      <c r="B15" s="25">
        <f>'[1]Кир 8'!$L$15</f>
        <v>60444.77</v>
      </c>
      <c r="C15" s="25">
        <f>8.3*4344.07+(1.95+0.05)*B2+140.4*7.4</f>
        <v>46063.881</v>
      </c>
      <c r="D15" s="26">
        <f t="shared" si="0"/>
        <v>27638.328599999997</v>
      </c>
      <c r="E15" s="26">
        <f t="shared" si="1"/>
        <v>7738.732007999999</v>
      </c>
      <c r="F15" s="25">
        <v>1911.17</v>
      </c>
      <c r="G15" s="25">
        <f>'[1]Кир 8'!$Q15</f>
        <v>393.6320748666278</v>
      </c>
      <c r="H15" s="25">
        <f>'[1]Кир 8'!$R15</f>
        <v>806.5510933898223</v>
      </c>
      <c r="I15" s="25">
        <f>'[2]Кир 8'!$S15</f>
        <v>1774.2388052989297</v>
      </c>
      <c r="J15" s="26">
        <f t="shared" si="2"/>
        <v>5801.228418444625</v>
      </c>
      <c r="K15" s="24"/>
      <c r="L15" s="28">
        <v>134.83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4">
        <f t="shared" si="5"/>
        <v>134.83</v>
      </c>
      <c r="Y15" s="25">
        <f t="shared" si="3"/>
        <v>46198.711</v>
      </c>
      <c r="Z15" s="25">
        <f t="shared" si="4"/>
        <v>14246.058999999996</v>
      </c>
      <c r="AA15" s="25">
        <f>'[1]Кир 8'!$AE$15</f>
        <v>207037.99</v>
      </c>
    </row>
    <row r="16" spans="1:27" ht="19.5" customHeight="1">
      <c r="A16" s="24" t="s">
        <v>39</v>
      </c>
      <c r="B16" s="25">
        <f>'[1]Кир 8'!$L$16</f>
        <v>59213.07</v>
      </c>
      <c r="C16" s="25">
        <f>8.3*4344.07+(1.95+0.05)*B2+140.4*7.4</f>
        <v>46063.881</v>
      </c>
      <c r="D16" s="26">
        <f t="shared" si="0"/>
        <v>27638.328599999997</v>
      </c>
      <c r="E16" s="26">
        <f t="shared" si="1"/>
        <v>7738.732007999999</v>
      </c>
      <c r="F16" s="25">
        <v>4825.8</v>
      </c>
      <c r="G16" s="25">
        <f>'[1]Кир 8'!$Q16</f>
        <v>617.3802574651279</v>
      </c>
      <c r="H16" s="25">
        <f>'[1]Кир 8'!$R16</f>
        <v>886.5609554019138</v>
      </c>
      <c r="I16" s="25">
        <f>'[2]Кир 8'!$S16</f>
        <v>1906.5812385948732</v>
      </c>
      <c r="J16" s="26">
        <f t="shared" si="2"/>
        <v>2450.4979405380873</v>
      </c>
      <c r="K16" s="24"/>
      <c r="L16" s="28">
        <v>134.83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4">
        <f t="shared" si="5"/>
        <v>134.83</v>
      </c>
      <c r="Y16" s="25">
        <f t="shared" si="3"/>
        <v>46198.711</v>
      </c>
      <c r="Z16" s="25">
        <f t="shared" si="4"/>
        <v>13014.358999999999</v>
      </c>
      <c r="AA16" s="25">
        <f>'[1]Кир 8'!$AE$16</f>
        <v>206478.42</v>
      </c>
    </row>
    <row r="17" spans="1:27" ht="19.5" customHeight="1">
      <c r="A17" s="24" t="s">
        <v>40</v>
      </c>
      <c r="B17" s="25">
        <f>'[1]Кир 8'!$L$17</f>
        <v>63067.97</v>
      </c>
      <c r="C17" s="25">
        <f>8.72*4344.07+(1.95+0.05)*B2+140.4*7.78</f>
        <v>47941.742399999996</v>
      </c>
      <c r="D17" s="26">
        <f t="shared" si="0"/>
        <v>28765.045439999998</v>
      </c>
      <c r="E17" s="26">
        <f t="shared" si="1"/>
        <v>8054.2127232</v>
      </c>
      <c r="F17" s="25">
        <v>1493.7</v>
      </c>
      <c r="G17" s="25">
        <f>'[1]Кир 8'!$Q17</f>
        <v>545.197922993946</v>
      </c>
      <c r="H17" s="25">
        <f>'[1]Кир 8'!$R17</f>
        <v>5861.671229306308</v>
      </c>
      <c r="I17" s="25">
        <f>'[2]Кир 8'!$S17</f>
        <v>1660.5065807944095</v>
      </c>
      <c r="J17" s="26">
        <f t="shared" si="2"/>
        <v>1561.40850370533</v>
      </c>
      <c r="K17" s="24">
        <v>8500</v>
      </c>
      <c r="L17" s="28">
        <v>134.83</v>
      </c>
      <c r="M17" s="28"/>
      <c r="N17" s="28"/>
      <c r="O17" s="28"/>
      <c r="P17" s="28"/>
      <c r="Q17" s="28"/>
      <c r="R17" s="28">
        <v>6400</v>
      </c>
      <c r="S17" s="28"/>
      <c r="T17" s="28"/>
      <c r="U17" s="28"/>
      <c r="V17" s="28"/>
      <c r="W17" s="28"/>
      <c r="X17" s="24">
        <f t="shared" si="5"/>
        <v>15034.83</v>
      </c>
      <c r="Y17" s="25">
        <f t="shared" si="3"/>
        <v>62976.5724</v>
      </c>
      <c r="Z17" s="25">
        <f t="shared" si="4"/>
        <v>91.3976000000057</v>
      </c>
      <c r="AA17" s="25">
        <f>'[1]Кир 8'!$AE$17</f>
        <v>204583.87</v>
      </c>
    </row>
    <row r="18" spans="1:27" ht="19.5" customHeight="1">
      <c r="A18" s="24" t="s">
        <v>41</v>
      </c>
      <c r="B18" s="25">
        <f>'[1]Кир 8'!$L$18</f>
        <v>54536.619999999995</v>
      </c>
      <c r="C18" s="25">
        <f>8.72*4344.07+(1.95+0.05)*B2+140.4*7.78</f>
        <v>47941.742399999996</v>
      </c>
      <c r="D18" s="26">
        <f t="shared" si="0"/>
        <v>28765.045439999998</v>
      </c>
      <c r="E18" s="26">
        <f t="shared" si="1"/>
        <v>8054.2127232</v>
      </c>
      <c r="F18" s="25">
        <v>2891.65</v>
      </c>
      <c r="G18" s="25">
        <f>'[1]Кир 8'!$Q18</f>
        <v>385.73887313132417</v>
      </c>
      <c r="H18" s="25">
        <f>'[1]Кир 8'!$R18</f>
        <v>64.95567581088316</v>
      </c>
      <c r="I18" s="25">
        <f>'[2]Кир 8'!$S18</f>
        <v>1752.2320125809515</v>
      </c>
      <c r="J18" s="26">
        <f t="shared" si="2"/>
        <v>6027.907675276838</v>
      </c>
      <c r="K18" s="24"/>
      <c r="L18" s="28">
        <v>134.83</v>
      </c>
      <c r="M18" s="28">
        <v>24800</v>
      </c>
      <c r="N18" s="28"/>
      <c r="O18" s="28"/>
      <c r="P18" s="28"/>
      <c r="Q18" s="28"/>
      <c r="R18" s="28">
        <v>27586</v>
      </c>
      <c r="S18" s="28"/>
      <c r="T18" s="28"/>
      <c r="U18" s="28"/>
      <c r="V18" s="28"/>
      <c r="W18" s="28"/>
      <c r="X18" s="24">
        <f t="shared" si="5"/>
        <v>52520.83</v>
      </c>
      <c r="Y18" s="25">
        <f t="shared" si="3"/>
        <v>100462.5724</v>
      </c>
      <c r="Z18" s="25">
        <f t="shared" si="4"/>
        <v>-45925.9524</v>
      </c>
      <c r="AA18" s="25">
        <f>'[1]Кир 8'!$AE$18</f>
        <v>211220.67</v>
      </c>
    </row>
    <row r="19" spans="1:27" ht="19.5" customHeight="1">
      <c r="A19" s="24" t="s">
        <v>42</v>
      </c>
      <c r="B19" s="25">
        <f>'[1]Кир 8'!$L$19</f>
        <v>75250.7</v>
      </c>
      <c r="C19" s="25">
        <f>8.72*4344.07+(1.95+0.05)*B2+140.4*7.78</f>
        <v>47941.742399999996</v>
      </c>
      <c r="D19" s="26">
        <f t="shared" si="0"/>
        <v>28765.045439999998</v>
      </c>
      <c r="E19" s="26">
        <f t="shared" si="1"/>
        <v>8054.2127232</v>
      </c>
      <c r="F19" s="25">
        <v>3140.6</v>
      </c>
      <c r="G19" s="25">
        <f>'[1]Кир 8'!$Q19</f>
        <v>342.69045022140756</v>
      </c>
      <c r="H19" s="25">
        <f>'[1]Кир 8'!$R19</f>
        <v>2689.2437950809613</v>
      </c>
      <c r="I19" s="25">
        <f>'[2]Кир 8'!$S19</f>
        <v>2068.9955678710876</v>
      </c>
      <c r="J19" s="26">
        <f t="shared" si="2"/>
        <v>2880.9544236265356</v>
      </c>
      <c r="K19" s="24"/>
      <c r="L19" s="28">
        <v>134.83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>
        <v>1724</v>
      </c>
      <c r="X19" s="24">
        <f t="shared" si="5"/>
        <v>1858.83</v>
      </c>
      <c r="Y19" s="25">
        <f t="shared" si="3"/>
        <v>49800.5724</v>
      </c>
      <c r="Z19" s="25">
        <f t="shared" si="4"/>
        <v>25450.1276</v>
      </c>
      <c r="AA19" s="25">
        <f>'[1]Кир 8'!$AE$19</f>
        <v>215462.75</v>
      </c>
    </row>
    <row r="20" spans="1:27" ht="19.5" customHeight="1">
      <c r="A20" s="29" t="s">
        <v>43</v>
      </c>
      <c r="B20" s="30">
        <f>B8+B9+B10+B11+B12+B13+B14+B15+B16+B17+B18+B19</f>
        <v>684695.198</v>
      </c>
      <c r="C20" s="30">
        <f>C8+C9+C10+C11+C12+C13+C14+C15+C16+C17+C18+C19</f>
        <v>556247.5626</v>
      </c>
      <c r="D20" s="31">
        <f>SUM(D8:D19)</f>
        <v>333748.5375600001</v>
      </c>
      <c r="E20" s="31">
        <f t="shared" si="1"/>
        <v>93449.59051680002</v>
      </c>
      <c r="F20" s="31">
        <f>SUM(F8:F19)</f>
        <v>36054.68</v>
      </c>
      <c r="G20" s="31">
        <f>SUM(G8:G19)</f>
        <v>5934.122925435879</v>
      </c>
      <c r="H20" s="31">
        <f>SUM(H8:H19)</f>
        <v>25803.860555744282</v>
      </c>
      <c r="I20" s="31">
        <f>SUM(I8:I19)</f>
        <v>21598.022995169937</v>
      </c>
      <c r="J20" s="31">
        <f>SUM(J8:J19)</f>
        <v>39658.7480468499</v>
      </c>
      <c r="K20" s="29">
        <f aca="true" t="shared" si="6" ref="K20:Q20">K8+K9+K10+K11+K12+K13+K14+K15+K16+K17+K18+K19</f>
        <v>8500</v>
      </c>
      <c r="L20" s="30">
        <f t="shared" si="6"/>
        <v>1617.9599999999998</v>
      </c>
      <c r="M20" s="29">
        <f t="shared" si="6"/>
        <v>40356</v>
      </c>
      <c r="N20" s="29">
        <f t="shared" si="6"/>
        <v>0</v>
      </c>
      <c r="O20" s="29">
        <f t="shared" si="6"/>
        <v>0</v>
      </c>
      <c r="P20" s="29">
        <f t="shared" si="6"/>
        <v>0</v>
      </c>
      <c r="Q20" s="29">
        <f t="shared" si="6"/>
        <v>0</v>
      </c>
      <c r="R20" s="29">
        <f>R8+R9+R10+R11+R12+R13+R14+R15+R16+R17+R18+R19</f>
        <v>33986</v>
      </c>
      <c r="S20" s="29">
        <f>S8+S9+S10+S11+S12+S13+S14+S15+S16+S17+S18+S19</f>
        <v>3090</v>
      </c>
      <c r="T20" s="29">
        <f>SUM(T8:T19)</f>
        <v>9000</v>
      </c>
      <c r="U20" s="29">
        <f>SUM(U8:U19)</f>
        <v>5900</v>
      </c>
      <c r="V20" s="29">
        <f>V8+V9+V10+V11+V12+V13+V14+V15+V16+V17+V18+V19</f>
        <v>36854</v>
      </c>
      <c r="W20" s="29">
        <f>W8+W9+W10+W11+W12+W13+W14+W15+W16+W17+W18+W19</f>
        <v>2223</v>
      </c>
      <c r="X20" s="24">
        <f>K20+L20+M20+N20+O20+P20+V20+W20+R20+S20+T20+U20</f>
        <v>141526.96</v>
      </c>
      <c r="Y20" s="26">
        <f>C20+X20</f>
        <v>697774.5225999999</v>
      </c>
      <c r="Z20" s="26">
        <f>B20-C20-X20</f>
        <v>-13079.324599999964</v>
      </c>
      <c r="AA20" s="24"/>
    </row>
    <row r="21" spans="4:10" ht="12.75">
      <c r="D21" s="32"/>
      <c r="E21" s="32"/>
      <c r="F21" s="32"/>
      <c r="G21" s="32"/>
      <c r="H21" s="32"/>
      <c r="I21" s="32"/>
      <c r="J21" s="32"/>
    </row>
    <row r="22" spans="1:25" ht="12.75">
      <c r="A22" s="2"/>
      <c r="B22" s="33"/>
      <c r="E22" s="34" t="s">
        <v>44</v>
      </c>
      <c r="F22" s="34"/>
      <c r="G22" s="34"/>
      <c r="H22" s="34"/>
      <c r="I22" s="34"/>
      <c r="J22" s="34"/>
      <c r="K22" s="34"/>
      <c r="L22" s="34"/>
      <c r="Y22" s="35"/>
    </row>
    <row r="23" spans="1:23" ht="12.75">
      <c r="A23" s="2"/>
      <c r="B23" s="33"/>
      <c r="E23" s="36" t="s">
        <v>45</v>
      </c>
      <c r="F23" s="36"/>
      <c r="G23" s="36"/>
      <c r="H23" s="36"/>
      <c r="I23" s="36"/>
      <c r="J23" s="36"/>
      <c r="K23" s="36"/>
      <c r="L23" s="36"/>
      <c r="N23" s="34"/>
      <c r="O23" s="34"/>
      <c r="P23" s="36"/>
      <c r="Q23" s="36"/>
      <c r="R23" s="36"/>
      <c r="S23" s="36"/>
      <c r="T23" s="36"/>
      <c r="U23" s="36"/>
      <c r="V23" s="36"/>
      <c r="W23" s="36"/>
    </row>
    <row r="24" spans="1:23" ht="12.75">
      <c r="A24" s="37"/>
      <c r="B24" s="38"/>
      <c r="E24" s="36" t="s">
        <v>46</v>
      </c>
      <c r="F24" s="36"/>
      <c r="G24" s="36"/>
      <c r="H24" s="36"/>
      <c r="I24" s="36"/>
      <c r="J24" s="36"/>
      <c r="K24" s="36"/>
      <c r="L24" s="36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7" t="s">
        <v>47</v>
      </c>
      <c r="C25" s="38">
        <f>B20</f>
        <v>684695.198</v>
      </c>
      <c r="L25" s="2"/>
      <c r="P25" s="39"/>
      <c r="Q25" s="39"/>
      <c r="R25" s="39"/>
      <c r="S25" s="39"/>
      <c r="T25" s="39"/>
      <c r="U25" s="39"/>
      <c r="V25" s="39"/>
      <c r="W25" s="39"/>
    </row>
    <row r="26" spans="1:13" ht="15">
      <c r="A26" s="37" t="s">
        <v>48</v>
      </c>
      <c r="C26" s="38">
        <f>C20+X20</f>
        <v>697774.5225999999</v>
      </c>
      <c r="D26" s="35"/>
      <c r="E26" s="40" t="s">
        <v>49</v>
      </c>
      <c r="F26" s="40"/>
      <c r="G26" s="40"/>
      <c r="H26" s="40"/>
      <c r="I26" s="40"/>
      <c r="J26" s="40"/>
      <c r="K26" s="40"/>
      <c r="L26" s="40"/>
      <c r="M26" s="40">
        <v>29</v>
      </c>
    </row>
    <row r="27" spans="2:13" ht="15">
      <c r="B27" s="2"/>
      <c r="E27" s="41" t="s">
        <v>50</v>
      </c>
      <c r="F27" s="42"/>
      <c r="G27" s="42"/>
      <c r="H27" s="42"/>
      <c r="I27" s="42"/>
      <c r="J27" s="42"/>
      <c r="K27" s="42"/>
      <c r="L27" s="42"/>
      <c r="M27" s="43"/>
    </row>
    <row r="28" spans="1:13" ht="15.75">
      <c r="A28" s="44"/>
      <c r="B28" s="45">
        <v>8.72</v>
      </c>
      <c r="C28" s="35"/>
      <c r="E28" s="46" t="s">
        <v>51</v>
      </c>
      <c r="F28" s="47"/>
      <c r="G28" s="47"/>
      <c r="H28" s="47"/>
      <c r="I28" s="47"/>
      <c r="J28" s="47"/>
      <c r="K28" s="47"/>
      <c r="L28" s="48"/>
      <c r="M28" s="40">
        <v>2</v>
      </c>
    </row>
    <row r="29" spans="1:17" ht="15.75">
      <c r="A29" s="49"/>
      <c r="B29" s="45">
        <v>3.36</v>
      </c>
      <c r="C29" s="2"/>
      <c r="D29" s="50"/>
      <c r="E29" s="46" t="s">
        <v>52</v>
      </c>
      <c r="F29" s="47"/>
      <c r="G29" s="47"/>
      <c r="H29" s="47"/>
      <c r="I29" s="47"/>
      <c r="J29" s="47"/>
      <c r="K29" s="47"/>
      <c r="L29" s="48"/>
      <c r="M29" s="40">
        <v>1</v>
      </c>
      <c r="N29" s="51"/>
      <c r="Q29" s="35"/>
    </row>
    <row r="30" spans="1:17" ht="15.75">
      <c r="A30" s="49"/>
      <c r="B30" s="45">
        <f>SUM(B28:B29)</f>
        <v>12.08</v>
      </c>
      <c r="D30" s="52"/>
      <c r="E30" s="40" t="s">
        <v>53</v>
      </c>
      <c r="F30" s="40"/>
      <c r="G30" s="40"/>
      <c r="H30" s="40"/>
      <c r="I30" s="40"/>
      <c r="J30" s="40"/>
      <c r="K30" s="40"/>
      <c r="L30" s="40"/>
      <c r="M30" s="40">
        <v>9</v>
      </c>
      <c r="N30" s="51"/>
      <c r="Q30" s="2"/>
    </row>
    <row r="31" spans="1:22" ht="15.75">
      <c r="A31" s="53"/>
      <c r="B31" s="54" t="s">
        <v>54</v>
      </c>
      <c r="C31" s="54"/>
      <c r="D31" s="50"/>
      <c r="E31" s="55" t="s">
        <v>55</v>
      </c>
      <c r="F31" s="55"/>
      <c r="G31" s="55"/>
      <c r="H31" s="55"/>
      <c r="I31" s="55"/>
      <c r="J31" s="55"/>
      <c r="K31" s="55"/>
      <c r="L31" s="55"/>
      <c r="M31" s="40">
        <v>17</v>
      </c>
      <c r="R31" s="56"/>
      <c r="V31" s="57"/>
    </row>
    <row r="32" spans="3:25" ht="15.75">
      <c r="C32" s="45"/>
      <c r="D32" s="45"/>
      <c r="E32" s="45"/>
      <c r="F32" s="45"/>
      <c r="G32" s="45"/>
      <c r="H32" s="45"/>
      <c r="I32" s="45"/>
      <c r="J32" s="45"/>
      <c r="M32" s="54"/>
      <c r="N32" s="54"/>
      <c r="Q32" s="58"/>
      <c r="W32" s="56"/>
      <c r="Y32" s="57"/>
    </row>
  </sheetData>
  <sheetProtection/>
  <mergeCells count="22">
    <mergeCell ref="E27:M27"/>
    <mergeCell ref="E28:L28"/>
    <mergeCell ref="E29:L29"/>
    <mergeCell ref="B31:C31"/>
    <mergeCell ref="E31:L31"/>
    <mergeCell ref="M32:N32"/>
    <mergeCell ref="E22:L22"/>
    <mergeCell ref="E23:L23"/>
    <mergeCell ref="N23:O23"/>
    <mergeCell ref="P23:W23"/>
    <mergeCell ref="E24:L24"/>
    <mergeCell ref="P24:W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2022-04-15T06:59:57Z</dcterms:created>
  <dcterms:modified xsi:type="dcterms:W3CDTF">2022-04-15T07:00:11Z</dcterms:modified>
  <cp:category/>
  <cp:version/>
  <cp:contentType/>
  <cp:contentStatus/>
</cp:coreProperties>
</file>