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ир,2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<sst xmlns="http://schemas.openxmlformats.org/spreadsheetml/2006/main" count="57" uniqueCount="57">
  <si>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</si>
  <si>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  Кирова,    дом   2</t>
  </si>
  <si>
    <t>Сводная  за 2021год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</si>
  <si>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</si>
  <si>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</si>
  <si>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</si>
  <si>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</si>
  <si>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</si>
  <si>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</si>
  <si>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</si>
  <si>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</si>
  <si>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</si>
  <si>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</si>
  <si>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</si>
  <si>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</si>
  <si>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</si>
  <si>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</si>
  <si>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</si>
  <si>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</si>
  <si>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</si>
  <si>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</si>
  <si>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</si>
  <si>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</si>
  <si>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</si>
  <si>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</si>
  <si>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</si>
  <si>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</si>
  <si>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 xml:space="preserve">энергоэффективность 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</si>
  <si>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</si>
  <si>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</si>
  <si>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</si>
  <si>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</si>
  <si>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</si>
  <si>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</si>
  <si>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</si>
  <si>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</si>
  <si>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</si>
  <si>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</si>
  <si>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</si>
  <si>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</si>
  <si>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</si>
  <si>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</si>
  <si>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</si>
  <si>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</si>
  <si>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</si>
  <si>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1,73 руб./м2</t>
  </si>
  <si>
    <t>СОИ(     вода )               0,05 руб./м2</t>
  </si>
  <si>
    <t>Всего получено</t>
  </si>
  <si>
    <t xml:space="preserve">выполнено заявок    всего                  </t>
  </si>
  <si>
    <t>Всего израсходовано</t>
  </si>
  <si>
    <t xml:space="preserve">в том числе                                  </t>
  </si>
  <si>
    <t xml:space="preserve">по водоснабжению                            </t>
  </si>
  <si>
    <t>Тех. обслуживание УУТЭ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</si>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</sst>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21" xfId="0" applyFont="1" applyBorder="1" applyAlignment="1">
      <alignment/>
    </xf>
    <xf numFmtId="0" fontId="22" fillId="0" borderId="0" xfId="0" applyFont="1" applyAlignment="1">
      <alignment horizontal="center"/>
    </xf>
    <xf numFmtId="2" fontId="19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3" fillId="34" borderId="16" xfId="0" applyFont="1" applyFill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21">
        <row r="8">
          <cell r="L8">
            <v>36728.36</v>
          </cell>
          <cell r="Q8">
            <v>378.26667161723265</v>
          </cell>
          <cell r="R8">
            <v>253.89002552147045</v>
          </cell>
          <cell r="AE8">
            <v>328431.99</v>
          </cell>
        </row>
        <row r="9">
          <cell r="L9">
            <v>46432.35</v>
          </cell>
          <cell r="Q9">
            <v>242.62372050667742</v>
          </cell>
          <cell r="R9">
            <v>339.0797184430732</v>
          </cell>
          <cell r="AE9">
            <v>326492.88</v>
          </cell>
        </row>
        <row r="10">
          <cell r="L10">
            <v>41183.41</v>
          </cell>
          <cell r="Q10">
            <v>431.8572884707832</v>
          </cell>
          <cell r="AE10">
            <v>329802.71</v>
          </cell>
        </row>
        <row r="11">
          <cell r="L11">
            <v>45732.66</v>
          </cell>
          <cell r="Q11">
            <v>377.8791775285993</v>
          </cell>
          <cell r="R11">
            <v>633.407956601775</v>
          </cell>
          <cell r="AE11">
            <v>328563.29</v>
          </cell>
        </row>
        <row r="12">
          <cell r="L12">
            <v>36865.9</v>
          </cell>
          <cell r="Q12">
            <v>504.22753895639465</v>
          </cell>
          <cell r="R12">
            <v>1107.5518836252213</v>
          </cell>
          <cell r="AE12">
            <v>336190.63</v>
          </cell>
        </row>
        <row r="13">
          <cell r="L13">
            <v>51260.29</v>
          </cell>
          <cell r="Q13">
            <v>476.9759832410314</v>
          </cell>
          <cell r="R13">
            <v>310.22052426493866</v>
          </cell>
          <cell r="AE13">
            <v>329423.58</v>
          </cell>
        </row>
        <row r="14">
          <cell r="L14">
            <v>40600.08</v>
          </cell>
          <cell r="Q14">
            <v>417.9620296799459</v>
          </cell>
          <cell r="R14">
            <v>635.9012440251229</v>
          </cell>
          <cell r="AE14">
            <v>333586.55</v>
          </cell>
        </row>
        <row r="15">
          <cell r="L15">
            <v>33492.85</v>
          </cell>
          <cell r="Q15">
            <v>305.2204797098447</v>
          </cell>
          <cell r="AE15">
            <v>344856.75</v>
          </cell>
        </row>
        <row r="16">
          <cell r="L16">
            <v>73729.13</v>
          </cell>
          <cell r="Q16">
            <v>478.7137796398854</v>
          </cell>
          <cell r="R16">
            <v>566.5807756494684</v>
          </cell>
          <cell r="AE16">
            <v>315890.67</v>
          </cell>
        </row>
        <row r="17">
          <cell r="L17">
            <v>41005.6</v>
          </cell>
          <cell r="Q17">
            <v>422.7439332767927</v>
          </cell>
          <cell r="R17">
            <v>368.83325842345334</v>
          </cell>
          <cell r="AE17">
            <v>321603.12</v>
          </cell>
        </row>
        <row r="18">
          <cell r="L18">
            <v>36756</v>
          </cell>
          <cell r="Q18">
            <v>299.10012780276946</v>
          </cell>
          <cell r="R18">
            <v>50.36632885567667</v>
          </cell>
          <cell r="AE18">
            <v>331565.17</v>
          </cell>
        </row>
        <row r="19">
          <cell r="L19">
            <v>37422.5</v>
          </cell>
          <cell r="Q19">
            <v>265.72058093589146</v>
          </cell>
          <cell r="AE19">
            <v>340860.72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22">
        <row r="8">
          <cell r="S8">
            <v>1361.045722124731</v>
          </cell>
        </row>
        <row r="9">
          <cell r="S9">
            <v>1366.693757987673</v>
          </cell>
        </row>
        <row r="10">
          <cell r="S10">
            <v>1435.146035340024</v>
          </cell>
        </row>
        <row r="11">
          <cell r="S11">
            <v>1262.7310169895609</v>
          </cell>
        </row>
        <row r="12">
          <cell r="S12">
            <v>1353.6496163962747</v>
          </cell>
        </row>
        <row r="13">
          <cell r="S13">
            <v>1436.9842900302117</v>
          </cell>
        </row>
        <row r="14">
          <cell r="S14">
            <v>1426.1542122151307</v>
          </cell>
        </row>
        <row r="15">
          <cell r="S15">
            <v>1375.7365160261547</v>
          </cell>
        </row>
        <row r="16">
          <cell r="S16">
            <v>1478.3542231584872</v>
          </cell>
        </row>
        <row r="17">
          <cell r="S17">
            <v>1287.54907821764</v>
          </cell>
        </row>
        <row r="18">
          <cell r="S18">
            <v>1358.6725513262957</v>
          </cell>
        </row>
        <row r="19">
          <cell r="S19">
            <v>1604.2895385421104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C23" sqref="C23"/>
    </sheetView>
  </sheetViews>
  <sheetFormatPr defaultColWidth="9.140625" defaultRowHeight="12.75"/>
  <cols>
    <col min="1" max="1" width="13.421875" style="0" customWidth="1"/>
    <col min="2" max="2" width="12.28125" style="0" customWidth="1"/>
    <col min="3" max="3" width="10.7109375" style="0" customWidth="1"/>
    <col min="4" max="4" width="7.28125" style="0" customWidth="1"/>
    <col min="5" max="5" width="6.421875" style="0" customWidth="1"/>
    <col min="6" max="6" width="7.7109375" style="0" customWidth="1"/>
    <col min="7" max="7" width="6.28125" style="0" customWidth="1"/>
    <col min="8" max="8" width="7.7109375" style="0" customWidth="1"/>
    <col min="9" max="9" width="7.8515625" style="0" customWidth="1"/>
    <col min="10" max="10" width="6.421875" style="0" customWidth="1"/>
    <col min="11" max="11" width="6.140625" style="0" customWidth="1"/>
    <col min="12" max="12" width="5.140625" style="0" customWidth="1"/>
    <col min="13" max="13" width="5.7109375" style="0" customWidth="1"/>
    <col min="14" max="14" width="4.57421875" style="0" customWidth="1"/>
    <col min="15" max="15" width="6.140625" style="0" customWidth="1"/>
    <col min="16" max="16" width="4.57421875" style="0" customWidth="1"/>
    <col min="17" max="17" width="4.28125" style="0" customWidth="1"/>
    <col min="18" max="18" width="4.140625" style="0" customWidth="1"/>
    <col min="19" max="20" width="5.140625" style="0" customWidth="1"/>
    <col min="21" max="21" width="5.421875" style="0" customWidth="1"/>
    <col min="22" max="22" width="6.28125" style="0" customWidth="1"/>
    <col min="23" max="23" width="5.421875" style="0" customWidth="1"/>
    <col min="25" max="25" width="8.8515625" style="0" customWidth="1"/>
    <col min="27" max="27" width="9.57421875" style="0" customWidth="1"/>
  </cols>
  <sheetData>
    <row r="1" spans="1:12" ht="15">
      <c r="A1" s="1" t="s">
        <v>0</v>
      </c>
      <c r="L1" s="2"/>
    </row>
    <row r="2" spans="1:17" ht="25.5" customHeight="1">
      <c r="A2" s="2"/>
      <c r="B2">
        <v>3370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6.2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14.75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18.75" customHeight="1">
      <c r="A8" s="24" t="s">
        <v>31</v>
      </c>
      <c r="B8" s="25">
        <f>'[1]Кир 2А'!$L$8</f>
        <v>36728.36</v>
      </c>
      <c r="C8" s="25">
        <f>8.3*B2+(1.66+0.04)*B2</f>
        <v>33700</v>
      </c>
      <c r="D8" s="26">
        <f>C8*60/100</f>
        <v>20220</v>
      </c>
      <c r="E8" s="26">
        <f>D8*28/100</f>
        <v>5661.6</v>
      </c>
      <c r="F8" s="25">
        <v>2852</v>
      </c>
      <c r="G8" s="25">
        <f>'[1]Кир 2А'!$Q8</f>
        <v>378.26667161723265</v>
      </c>
      <c r="H8" s="25">
        <f>'[1]Кир 2А'!$R8</f>
        <v>253.89002552147045</v>
      </c>
      <c r="I8" s="25">
        <f>'[2]Кир 2А'!$S8</f>
        <v>1361.045722124731</v>
      </c>
      <c r="J8" s="26">
        <f>C8-(D8+E8+F8+G8+H8+I8)</f>
        <v>2973.197580736567</v>
      </c>
      <c r="K8" s="24"/>
      <c r="L8" s="24">
        <v>134.83</v>
      </c>
      <c r="M8" s="27"/>
      <c r="N8" s="27"/>
      <c r="O8" s="24"/>
      <c r="P8" s="24"/>
      <c r="Q8" s="24"/>
      <c r="R8" s="28"/>
      <c r="S8" s="28"/>
      <c r="T8" s="28"/>
      <c r="U8" s="28"/>
      <c r="V8" s="28"/>
      <c r="W8" s="28"/>
      <c r="X8" s="24">
        <f>SUM(K8:W8)</f>
        <v>134.83</v>
      </c>
      <c r="Y8" s="25">
        <f>C8+X8</f>
        <v>33834.83</v>
      </c>
      <c r="Z8" s="25">
        <f>B8-C8-X8</f>
        <v>2893.5300000000007</v>
      </c>
      <c r="AA8" s="25">
        <f>'[1]Кир 2А'!$AE$8</f>
        <v>328431.99</v>
      </c>
    </row>
    <row r="9" spans="1:27" ht="18.75" customHeight="1">
      <c r="A9" s="24" t="s">
        <v>32</v>
      </c>
      <c r="B9" s="25">
        <f>'[1]Кир 2А'!$L$9</f>
        <v>46432.35</v>
      </c>
      <c r="C9" s="25">
        <f>8.3*B2+(1.66+0.04)*B2</f>
        <v>33700</v>
      </c>
      <c r="D9" s="26">
        <f aca="true" t="shared" si="0" ref="D9:D19">C9*60/100</f>
        <v>20220</v>
      </c>
      <c r="E9" s="26">
        <f aca="true" t="shared" si="1" ref="E9:E20">D9*28/100</f>
        <v>5661.6</v>
      </c>
      <c r="F9" s="25">
        <v>2219.04</v>
      </c>
      <c r="G9" s="25">
        <f>'[1]Кир 2А'!$Q9</f>
        <v>242.62372050667742</v>
      </c>
      <c r="H9" s="25">
        <f>'[1]Кир 2А'!$R9</f>
        <v>339.0797184430732</v>
      </c>
      <c r="I9" s="25">
        <f>'[2]Кир 2А'!$S9</f>
        <v>1366.693757987673</v>
      </c>
      <c r="J9" s="26">
        <f aca="true" t="shared" si="2" ref="J9:J19">C9-(D9+E9+F9+G9+H9+I9)</f>
        <v>3650.9628030625754</v>
      </c>
      <c r="K9" s="24"/>
      <c r="L9" s="28">
        <v>134.83</v>
      </c>
      <c r="M9" s="28"/>
      <c r="N9" s="28"/>
      <c r="O9" s="28">
        <v>2529</v>
      </c>
      <c r="P9" s="28"/>
      <c r="Q9" s="28"/>
      <c r="R9" s="28"/>
      <c r="S9" s="28"/>
      <c r="T9" s="28">
        <v>9000</v>
      </c>
      <c r="U9" s="28"/>
      <c r="V9" s="28"/>
      <c r="W9" s="28">
        <f>499</f>
        <v>499</v>
      </c>
      <c r="X9" s="24">
        <f>K9+L9+M9+N9+O9+P9+V9+W9+R9+S9+T9+U9</f>
        <v>12162.83</v>
      </c>
      <c r="Y9" s="25">
        <f aca="true" t="shared" si="3" ref="Y9:Y19">C9+X9</f>
        <v>45862.83</v>
      </c>
      <c r="Z9" s="25">
        <f aca="true" t="shared" si="4" ref="Z9:Z19">B9-C9-X9</f>
        <v>569.5199999999986</v>
      </c>
      <c r="AA9" s="25">
        <f>'[1]Кир 2А'!$AE$9</f>
        <v>326492.88</v>
      </c>
    </row>
    <row r="10" spans="1:27" ht="18.75" customHeight="1">
      <c r="A10" s="24" t="s">
        <v>33</v>
      </c>
      <c r="B10" s="25">
        <f>'[1]Кир 2А'!$L$10</f>
        <v>41183.41</v>
      </c>
      <c r="C10" s="25">
        <f>8.3*B2+(1.66+0.04)*B2</f>
        <v>33700</v>
      </c>
      <c r="D10" s="26">
        <f t="shared" si="0"/>
        <v>20220</v>
      </c>
      <c r="E10" s="26">
        <f t="shared" si="1"/>
        <v>5661.6</v>
      </c>
      <c r="F10" s="25">
        <v>3477.6</v>
      </c>
      <c r="G10" s="25">
        <f>'[1]Кир 2А'!$Q10</f>
        <v>431.8572884707832</v>
      </c>
      <c r="H10" s="25">
        <v>1779.86</v>
      </c>
      <c r="I10" s="25">
        <f>'[2]Кир 2А'!$S10</f>
        <v>1435.146035340024</v>
      </c>
      <c r="J10" s="26">
        <f t="shared" si="2"/>
        <v>693.9366761891943</v>
      </c>
      <c r="K10" s="24"/>
      <c r="L10" s="28">
        <v>134.83</v>
      </c>
      <c r="M10" s="28">
        <v>5556</v>
      </c>
      <c r="N10" s="28"/>
      <c r="O10" s="28">
        <v>5800</v>
      </c>
      <c r="P10" s="28"/>
      <c r="Q10" s="28"/>
      <c r="R10" s="28"/>
      <c r="S10" s="28"/>
      <c r="T10" s="28"/>
      <c r="U10" s="28"/>
      <c r="V10" s="28"/>
      <c r="W10" s="28"/>
      <c r="X10" s="24">
        <f>K10+L10+M10+N10+O10+P10+V10+W10+R10+S10</f>
        <v>11490.83</v>
      </c>
      <c r="Y10" s="25">
        <f t="shared" si="3"/>
        <v>45190.83</v>
      </c>
      <c r="Z10" s="25">
        <f t="shared" si="4"/>
        <v>-4007.4199999999964</v>
      </c>
      <c r="AA10" s="25">
        <f>'[1]Кир 2А'!$AE$10</f>
        <v>329802.71</v>
      </c>
    </row>
    <row r="11" spans="1:27" ht="18.75" customHeight="1">
      <c r="A11" s="24" t="s">
        <v>34</v>
      </c>
      <c r="B11" s="25">
        <f>'[1]Кир 2А'!$L$11</f>
        <v>45732.66</v>
      </c>
      <c r="C11" s="25">
        <f>8.3*B2+(1.66+0.04)*B2</f>
        <v>33700</v>
      </c>
      <c r="D11" s="26">
        <f t="shared" si="0"/>
        <v>20220</v>
      </c>
      <c r="E11" s="26">
        <f t="shared" si="1"/>
        <v>5661.6</v>
      </c>
      <c r="F11" s="25">
        <v>2147.44</v>
      </c>
      <c r="G11" s="25">
        <f>'[1]Кир 2А'!$Q11</f>
        <v>377.8791775285993</v>
      </c>
      <c r="H11" s="25">
        <f>'[1]Кир 2А'!$R11</f>
        <v>633.407956601775</v>
      </c>
      <c r="I11" s="25">
        <f>'[2]Кир 2А'!$S11</f>
        <v>1262.7310169895609</v>
      </c>
      <c r="J11" s="26">
        <f t="shared" si="2"/>
        <v>3396.9418488800657</v>
      </c>
      <c r="K11" s="24"/>
      <c r="L11" s="28">
        <v>134.83</v>
      </c>
      <c r="M11" s="28"/>
      <c r="N11" s="28"/>
      <c r="O11" s="28"/>
      <c r="P11" s="28"/>
      <c r="Q11" s="28"/>
      <c r="R11" s="28"/>
      <c r="S11" s="28"/>
      <c r="T11" s="28"/>
      <c r="U11" s="28"/>
      <c r="V11" s="28">
        <v>10536</v>
      </c>
      <c r="W11" s="28"/>
      <c r="X11" s="24">
        <f>K11+L11+M11+N11+O11+P11+V11+W11+R11+S11</f>
        <v>10670.83</v>
      </c>
      <c r="Y11" s="25">
        <f t="shared" si="3"/>
        <v>44370.83</v>
      </c>
      <c r="Z11" s="25">
        <f t="shared" si="4"/>
        <v>1361.8300000000036</v>
      </c>
      <c r="AA11" s="25">
        <f>'[1]Кир 2А'!$AE$11</f>
        <v>328563.29</v>
      </c>
    </row>
    <row r="12" spans="1:27" ht="18.75" customHeight="1">
      <c r="A12" s="24" t="s">
        <v>35</v>
      </c>
      <c r="B12" s="25">
        <f>'[1]Кир 2А'!$L$12</f>
        <v>36865.9</v>
      </c>
      <c r="C12" s="25">
        <f>8.3*B2+(1.66+0.04)*B2</f>
        <v>33700</v>
      </c>
      <c r="D12" s="26">
        <f t="shared" si="0"/>
        <v>20220</v>
      </c>
      <c r="E12" s="26">
        <f t="shared" si="1"/>
        <v>5661.6</v>
      </c>
      <c r="F12" s="25">
        <v>2075.52</v>
      </c>
      <c r="G12" s="25">
        <f>'[1]Кир 2А'!$Q12</f>
        <v>504.22753895639465</v>
      </c>
      <c r="H12" s="25">
        <f>'[1]Кир 2А'!$R12</f>
        <v>1107.5518836252213</v>
      </c>
      <c r="I12" s="25">
        <f>'[2]Кир 2А'!$S12</f>
        <v>1353.6496163962747</v>
      </c>
      <c r="J12" s="26">
        <f t="shared" si="2"/>
        <v>2777.450961022114</v>
      </c>
      <c r="K12" s="28"/>
      <c r="L12" s="28">
        <v>134.83</v>
      </c>
      <c r="M12" s="28"/>
      <c r="N12" s="28"/>
      <c r="O12" s="28"/>
      <c r="P12" s="28"/>
      <c r="Q12" s="28"/>
      <c r="R12" s="28"/>
      <c r="S12" s="28">
        <v>3090</v>
      </c>
      <c r="T12" s="28"/>
      <c r="U12" s="28">
        <v>2950</v>
      </c>
      <c r="V12" s="29"/>
      <c r="W12" s="28"/>
      <c r="X12" s="24">
        <f>K12+L12+M12+N12+O12+P12+V12+W12+R12+S12+T12+U12</f>
        <v>6174.83</v>
      </c>
      <c r="Y12" s="25">
        <f t="shared" si="3"/>
        <v>39874.83</v>
      </c>
      <c r="Z12" s="25">
        <f t="shared" si="4"/>
        <v>-3008.9299999999985</v>
      </c>
      <c r="AA12" s="25">
        <f>'[1]Кир 2А'!$AE$12</f>
        <v>336190.63</v>
      </c>
    </row>
    <row r="13" spans="1:27" ht="18.75" customHeight="1">
      <c r="A13" s="24" t="s">
        <v>36</v>
      </c>
      <c r="B13" s="25">
        <f>'[1]Кир 2А'!$L$13</f>
        <v>51260.29</v>
      </c>
      <c r="C13" s="25">
        <f>8.3*B2+(1.66+0.04)*B2</f>
        <v>33700</v>
      </c>
      <c r="D13" s="26">
        <f t="shared" si="0"/>
        <v>20220</v>
      </c>
      <c r="E13" s="26">
        <f t="shared" si="1"/>
        <v>5661.6</v>
      </c>
      <c r="F13" s="25">
        <v>2469.28</v>
      </c>
      <c r="G13" s="25">
        <f>'[1]Кир 2А'!$Q13</f>
        <v>476.9759832410314</v>
      </c>
      <c r="H13" s="25">
        <f>'[1]Кир 2А'!$R13</f>
        <v>310.22052426493866</v>
      </c>
      <c r="I13" s="25">
        <f>'[2]Кир 2А'!$S13</f>
        <v>1436.9842900302117</v>
      </c>
      <c r="J13" s="26">
        <f t="shared" si="2"/>
        <v>3124.939202463822</v>
      </c>
      <c r="K13" s="24"/>
      <c r="L13" s="28">
        <v>134.83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4">
        <f>K13+L13+M13+N13+O13+P13+V13+W13+R13+S13</f>
        <v>134.83</v>
      </c>
      <c r="Y13" s="25">
        <f t="shared" si="3"/>
        <v>33834.83</v>
      </c>
      <c r="Z13" s="25">
        <f t="shared" si="4"/>
        <v>17425.46</v>
      </c>
      <c r="AA13" s="25">
        <f>'[1]Кир 2А'!$AE$13</f>
        <v>329423.58</v>
      </c>
    </row>
    <row r="14" spans="1:27" ht="18.75" customHeight="1">
      <c r="A14" s="24" t="s">
        <v>37</v>
      </c>
      <c r="B14" s="25">
        <f>'[1]Кир 2А'!$L$14</f>
        <v>40600.08</v>
      </c>
      <c r="C14" s="25">
        <f>8.3*B2+(1.73+0.05)*B2</f>
        <v>33969.600000000006</v>
      </c>
      <c r="D14" s="26">
        <f t="shared" si="0"/>
        <v>20381.760000000006</v>
      </c>
      <c r="E14" s="26">
        <f t="shared" si="1"/>
        <v>5706.892800000001</v>
      </c>
      <c r="F14" s="25">
        <v>2539.29</v>
      </c>
      <c r="G14" s="25">
        <f>'[1]Кир 2А'!$Q14</f>
        <v>417.9620296799459</v>
      </c>
      <c r="H14" s="25">
        <f>'[1]Кир 2А'!$R14</f>
        <v>635.9012440251229</v>
      </c>
      <c r="I14" s="25">
        <f>'[2]Кир 2А'!$S14</f>
        <v>1426.1542122151307</v>
      </c>
      <c r="J14" s="26">
        <f t="shared" si="2"/>
        <v>2861.6397140797962</v>
      </c>
      <c r="K14" s="24"/>
      <c r="L14" s="28">
        <v>134.83</v>
      </c>
      <c r="M14" s="28"/>
      <c r="N14" s="28"/>
      <c r="O14" s="28">
        <v>24000</v>
      </c>
      <c r="P14" s="28"/>
      <c r="Q14" s="28"/>
      <c r="R14" s="28"/>
      <c r="S14" s="28"/>
      <c r="T14" s="28"/>
      <c r="U14" s="28">
        <v>2950</v>
      </c>
      <c r="V14" s="28"/>
      <c r="W14" s="28"/>
      <c r="X14" s="24">
        <f>K14+L14+M14+N14+O14+P14+V14+'[3]Кир.,4'!W14+R14+S14+T14+U14</f>
        <v>27084.83</v>
      </c>
      <c r="Y14" s="25">
        <f t="shared" si="3"/>
        <v>61054.43000000001</v>
      </c>
      <c r="Z14" s="25">
        <f t="shared" si="4"/>
        <v>-20454.350000000006</v>
      </c>
      <c r="AA14" s="25">
        <f>'[1]Кир 2А'!$AE$14</f>
        <v>333586.55</v>
      </c>
    </row>
    <row r="15" spans="1:27" ht="18.75" customHeight="1">
      <c r="A15" s="24" t="s">
        <v>38</v>
      </c>
      <c r="B15" s="25">
        <f>'[1]Кир 2А'!$L$15</f>
        <v>33492.85</v>
      </c>
      <c r="C15" s="25">
        <f>8.3*B2+(1.73+0.05)*B2</f>
        <v>33969.600000000006</v>
      </c>
      <c r="D15" s="26">
        <f t="shared" si="0"/>
        <v>20381.760000000006</v>
      </c>
      <c r="E15" s="26">
        <f t="shared" si="1"/>
        <v>5706.892800000001</v>
      </c>
      <c r="F15" s="25">
        <v>2811.22</v>
      </c>
      <c r="G15" s="25">
        <f>'[1]Кир 2А'!$Q15</f>
        <v>305.2204797098447</v>
      </c>
      <c r="H15" s="25">
        <v>2663.4</v>
      </c>
      <c r="I15" s="25">
        <f>'[2]Кир 2А'!$S15</f>
        <v>1375.7365160261547</v>
      </c>
      <c r="J15" s="26">
        <f t="shared" si="2"/>
        <v>725.3702042639925</v>
      </c>
      <c r="K15" s="24"/>
      <c r="L15" s="28">
        <v>134.83</v>
      </c>
      <c r="M15" s="28"/>
      <c r="N15" s="28"/>
      <c r="O15" s="28">
        <f>18391+24138+17000</f>
        <v>59529</v>
      </c>
      <c r="P15" s="28"/>
      <c r="Q15" s="28"/>
      <c r="R15" s="28"/>
      <c r="S15" s="28"/>
      <c r="T15" s="28"/>
      <c r="U15" s="28"/>
      <c r="V15" s="28"/>
      <c r="W15" s="28"/>
      <c r="X15" s="24">
        <f>K15+L15+M15+N15+O15+P15+V15+W15+R15+S15</f>
        <v>59663.83</v>
      </c>
      <c r="Y15" s="25">
        <f t="shared" si="3"/>
        <v>93633.43000000001</v>
      </c>
      <c r="Z15" s="25">
        <f t="shared" si="4"/>
        <v>-60140.58000000001</v>
      </c>
      <c r="AA15" s="25">
        <f>'[1]Кир 2А'!$AE$15</f>
        <v>344856.75</v>
      </c>
    </row>
    <row r="16" spans="1:27" ht="18.75" customHeight="1">
      <c r="A16" s="24" t="s">
        <v>39</v>
      </c>
      <c r="B16" s="25">
        <f>'[1]Кир 2А'!$L$16</f>
        <v>73729.13</v>
      </c>
      <c r="C16" s="25">
        <f>8.3*B2+(1.73+0.05)*B2</f>
        <v>33969.600000000006</v>
      </c>
      <c r="D16" s="26">
        <f t="shared" si="0"/>
        <v>20381.760000000006</v>
      </c>
      <c r="E16" s="26">
        <f t="shared" si="1"/>
        <v>5706.892800000001</v>
      </c>
      <c r="F16" s="25">
        <v>0</v>
      </c>
      <c r="G16" s="25">
        <f>'[1]Кир 2А'!$Q16</f>
        <v>478.7137796398854</v>
      </c>
      <c r="H16" s="25">
        <f>'[1]Кир 2А'!$R16</f>
        <v>566.5807756494684</v>
      </c>
      <c r="I16" s="25">
        <f>'[2]Кир 2А'!$S16</f>
        <v>1478.3542231584872</v>
      </c>
      <c r="J16" s="26">
        <f t="shared" si="2"/>
        <v>5357.298421552157</v>
      </c>
      <c r="K16" s="24"/>
      <c r="L16" s="28">
        <v>134.83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4">
        <f>K16+L16+M16+N16+O16+P16+V16+W16+R16+S16</f>
        <v>134.83</v>
      </c>
      <c r="Y16" s="25">
        <f t="shared" si="3"/>
        <v>34104.43000000001</v>
      </c>
      <c r="Z16" s="25">
        <f t="shared" si="4"/>
        <v>39624.7</v>
      </c>
      <c r="AA16" s="25">
        <f>'[1]Кир 2А'!$AE$16</f>
        <v>315890.67</v>
      </c>
    </row>
    <row r="17" spans="1:27" ht="18.75" customHeight="1">
      <c r="A17" s="24" t="s">
        <v>40</v>
      </c>
      <c r="B17" s="25">
        <f>'[1]Кир 2А'!$L$17</f>
        <v>41005.6</v>
      </c>
      <c r="C17" s="25">
        <f>8.72*B2+(1.73+0.05)*B2</f>
        <v>35385</v>
      </c>
      <c r="D17" s="26">
        <f t="shared" si="0"/>
        <v>21231</v>
      </c>
      <c r="E17" s="26">
        <f t="shared" si="1"/>
        <v>5944.68</v>
      </c>
      <c r="F17" s="25">
        <v>5109.22</v>
      </c>
      <c r="G17" s="25">
        <f>'[1]Кир 2А'!$Q17</f>
        <v>422.7439332767927</v>
      </c>
      <c r="H17" s="25">
        <f>'[1]Кир 2А'!$R17</f>
        <v>368.83325842345334</v>
      </c>
      <c r="I17" s="25">
        <f>'[2]Кир 2А'!$S17</f>
        <v>1287.54907821764</v>
      </c>
      <c r="J17" s="26">
        <f t="shared" si="2"/>
        <v>1020.9737300821071</v>
      </c>
      <c r="K17" s="24"/>
      <c r="L17" s="28">
        <v>134.83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4">
        <f>K17+L17+M17+N17+O17+P17+V17+W17+R17+S17</f>
        <v>134.83</v>
      </c>
      <c r="Y17" s="25">
        <f t="shared" si="3"/>
        <v>35519.83</v>
      </c>
      <c r="Z17" s="25">
        <f t="shared" si="4"/>
        <v>5485.769999999999</v>
      </c>
      <c r="AA17" s="25">
        <f>'[1]Кир 2А'!$AE$17</f>
        <v>321603.12</v>
      </c>
    </row>
    <row r="18" spans="1:27" ht="18.75" customHeight="1">
      <c r="A18" s="24" t="s">
        <v>41</v>
      </c>
      <c r="B18" s="25">
        <f>'[1]Кир 2А'!$L$18</f>
        <v>36756</v>
      </c>
      <c r="C18" s="25">
        <f>8.72*B2+(1.73+0.05)*B2</f>
        <v>35385</v>
      </c>
      <c r="D18" s="26">
        <f t="shared" si="0"/>
        <v>21231</v>
      </c>
      <c r="E18" s="26">
        <f t="shared" si="1"/>
        <v>5944.68</v>
      </c>
      <c r="F18" s="25">
        <v>1267.73</v>
      </c>
      <c r="G18" s="25">
        <f>'[1]Кир 2А'!$Q18</f>
        <v>299.10012780276946</v>
      </c>
      <c r="H18" s="25">
        <f>'[1]Кир 2А'!$R18</f>
        <v>50.36632885567667</v>
      </c>
      <c r="I18" s="25">
        <f>'[2]Кир 2А'!$S18</f>
        <v>1358.6725513262957</v>
      </c>
      <c r="J18" s="26">
        <f t="shared" si="2"/>
        <v>5233.450992015256</v>
      </c>
      <c r="K18" s="24">
        <v>26000</v>
      </c>
      <c r="L18" s="28">
        <v>134.83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4">
        <f>K18+L18+M18+N18+O18+P18+V18+W18+R18+S18</f>
        <v>26134.83</v>
      </c>
      <c r="Y18" s="25">
        <f t="shared" si="3"/>
        <v>61519.83</v>
      </c>
      <c r="Z18" s="25">
        <f t="shared" si="4"/>
        <v>-24763.83</v>
      </c>
      <c r="AA18" s="25">
        <f>'[1]Кир 2А'!$AE$18</f>
        <v>331565.17</v>
      </c>
    </row>
    <row r="19" spans="1:27" ht="18.75" customHeight="1">
      <c r="A19" s="24" t="s">
        <v>42</v>
      </c>
      <c r="B19" s="25">
        <f>'[1]Кир 2А'!$L$19</f>
        <v>37422.5</v>
      </c>
      <c r="C19" s="25">
        <f>8.72*B2+(1.73+0.05)*B2</f>
        <v>35385</v>
      </c>
      <c r="D19" s="26">
        <f t="shared" si="0"/>
        <v>21231</v>
      </c>
      <c r="E19" s="26">
        <f t="shared" si="1"/>
        <v>5944.68</v>
      </c>
      <c r="F19" s="25">
        <v>4542.38</v>
      </c>
      <c r="G19" s="25">
        <f>'[1]Кир 2А'!$Q19</f>
        <v>265.72058093589146</v>
      </c>
      <c r="H19" s="25">
        <v>1285.23</v>
      </c>
      <c r="I19" s="25">
        <f>'[2]Кир 2А'!$S19</f>
        <v>1604.2895385421104</v>
      </c>
      <c r="J19" s="26">
        <f t="shared" si="2"/>
        <v>511.69988052199915</v>
      </c>
      <c r="K19" s="24"/>
      <c r="L19" s="28">
        <v>134.83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>
        <v>1724</v>
      </c>
      <c r="X19" s="24">
        <f>K19+L19+M19+N19+O19+P19+V19+W19+R19+S19</f>
        <v>1858.83</v>
      </c>
      <c r="Y19" s="25">
        <f t="shared" si="3"/>
        <v>37243.83</v>
      </c>
      <c r="Z19" s="25">
        <f t="shared" si="4"/>
        <v>178.67000000000007</v>
      </c>
      <c r="AA19" s="25">
        <f>'[1]Кир 2А'!$AE$19</f>
        <v>340860.72</v>
      </c>
    </row>
    <row r="20" spans="1:27" ht="18.75" customHeight="1">
      <c r="A20" s="30" t="s">
        <v>43</v>
      </c>
      <c r="B20" s="31">
        <f>B8+B9+B10+B11+B12+B13+B14+B15+B16+B17+B18+B19</f>
        <v>521209.12999999995</v>
      </c>
      <c r="C20" s="31">
        <f>C8+C9+C10+C11+C12+C13+C14+C15+C16+C17+C18+C19</f>
        <v>410263.80000000005</v>
      </c>
      <c r="D20" s="32">
        <f>SUM(D8:D19)</f>
        <v>246158.28000000003</v>
      </c>
      <c r="E20" s="32">
        <f t="shared" si="1"/>
        <v>68924.3184</v>
      </c>
      <c r="F20" s="32">
        <f>SUM(F8:F19)</f>
        <v>31510.720000000005</v>
      </c>
      <c r="G20" s="32">
        <f>SUM(G8:G19)</f>
        <v>4601.291311365848</v>
      </c>
      <c r="H20" s="32">
        <f>SUM(H8:H19)</f>
        <v>9994.3217154102</v>
      </c>
      <c r="I20" s="32">
        <f>SUM(I8:I19)</f>
        <v>16747.006558354293</v>
      </c>
      <c r="J20" s="32">
        <f>SUM(J8:J19)</f>
        <v>32327.862014869646</v>
      </c>
      <c r="K20" s="30">
        <f aca="true" t="shared" si="5" ref="K20:Q20">K8+K9+K10+K11+K12+K13+K14+K15+K16+K17+K18+K19</f>
        <v>26000</v>
      </c>
      <c r="L20" s="31">
        <f t="shared" si="5"/>
        <v>1617.9599999999998</v>
      </c>
      <c r="M20" s="30">
        <f t="shared" si="5"/>
        <v>5556</v>
      </c>
      <c r="N20" s="30">
        <f t="shared" si="5"/>
        <v>0</v>
      </c>
      <c r="O20" s="30">
        <f t="shared" si="5"/>
        <v>91858</v>
      </c>
      <c r="P20" s="30">
        <f t="shared" si="5"/>
        <v>0</v>
      </c>
      <c r="Q20" s="30">
        <f t="shared" si="5"/>
        <v>0</v>
      </c>
      <c r="R20" s="30">
        <f>R8+R9+R10+R11+R12+R13+R14+R15+R16+R17+R18+R19</f>
        <v>0</v>
      </c>
      <c r="S20" s="30">
        <f>S8+S9+S10+S11+S12+S13+S14+S15+S16+S17+S18+S19</f>
        <v>3090</v>
      </c>
      <c r="T20" s="30">
        <f>SUM(T8:T19)</f>
        <v>9000</v>
      </c>
      <c r="U20" s="30">
        <f>SUM(U8:U19)</f>
        <v>5900</v>
      </c>
      <c r="V20" s="30">
        <f>V8+V9+V10+V11+V12+V13+V14+V15+V16+V17+V18+V19</f>
        <v>10536</v>
      </c>
      <c r="W20" s="30">
        <f>W8+W9+W10+W11+W12+W13+'[3]Кир.,4'!W14+W15+W16+W17+W18+W19</f>
        <v>2223</v>
      </c>
      <c r="X20" s="24">
        <f>K20+L20+M20+N20+O20+P20+V20+W20+R20+S20+T20+U20</f>
        <v>155780.96</v>
      </c>
      <c r="Y20" s="26">
        <f>C20+X20</f>
        <v>566044.76</v>
      </c>
      <c r="Z20" s="26">
        <f>SUM(Z8:Z19)</f>
        <v>-44835.63000000002</v>
      </c>
      <c r="AA20" s="25"/>
    </row>
    <row r="21" spans="4:10" ht="12.75">
      <c r="D21" s="33"/>
      <c r="E21" s="33"/>
      <c r="F21" s="33"/>
      <c r="G21" s="33"/>
      <c r="H21" s="33"/>
      <c r="I21" s="33"/>
      <c r="J21" s="33"/>
    </row>
    <row r="22" spans="1:27" ht="12.75">
      <c r="A22" s="34"/>
      <c r="B22" s="34"/>
      <c r="C22" s="34"/>
      <c r="D22" s="35" t="s">
        <v>44</v>
      </c>
      <c r="E22" s="35"/>
      <c r="F22" s="35"/>
      <c r="G22" s="35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3"/>
      <c r="S22" s="33"/>
      <c r="T22" s="33"/>
      <c r="U22" s="33"/>
      <c r="V22" s="33"/>
      <c r="W22" s="33"/>
      <c r="X22" s="36"/>
      <c r="Y22" s="37"/>
      <c r="Z22" s="38"/>
      <c r="AA22" s="38"/>
    </row>
    <row r="23" spans="1:25" ht="12.75">
      <c r="A23" s="2"/>
      <c r="B23" s="39"/>
      <c r="D23" s="40" t="s">
        <v>45</v>
      </c>
      <c r="E23" s="40"/>
      <c r="F23" s="40"/>
      <c r="G23" s="40"/>
      <c r="H23" s="40"/>
      <c r="L23" s="2"/>
      <c r="R23" s="35"/>
      <c r="S23" s="35"/>
      <c r="T23" s="35"/>
      <c r="U23" s="35"/>
      <c r="V23" s="35"/>
      <c r="W23" s="35"/>
      <c r="X23" s="35"/>
      <c r="Y23" s="41"/>
    </row>
    <row r="24" spans="1:24" ht="12.75">
      <c r="A24" s="2"/>
      <c r="B24" s="39"/>
      <c r="D24" s="40" t="s">
        <v>46</v>
      </c>
      <c r="E24" s="40"/>
      <c r="F24" s="40"/>
      <c r="G24" s="40"/>
      <c r="H24" s="40"/>
      <c r="Q24" s="42"/>
      <c r="R24" s="40"/>
      <c r="S24" s="40"/>
      <c r="T24" s="40"/>
      <c r="U24" s="40"/>
      <c r="V24" s="40"/>
      <c r="W24" s="40"/>
      <c r="X24" s="40"/>
    </row>
    <row r="25" spans="1:24" ht="12.75">
      <c r="A25" s="34"/>
      <c r="B25" s="43"/>
      <c r="E25" s="44"/>
      <c r="Q25" s="45"/>
      <c r="R25" s="40"/>
      <c r="S25" s="40"/>
      <c r="T25" s="40"/>
      <c r="U25" s="40"/>
      <c r="V25" s="40"/>
      <c r="W25" s="40"/>
      <c r="X25" s="40"/>
    </row>
    <row r="26" spans="1:24" ht="15">
      <c r="A26" s="34" t="s">
        <v>47</v>
      </c>
      <c r="C26" s="43">
        <f>B20</f>
        <v>521209.12999999995</v>
      </c>
      <c r="E26" s="46" t="s">
        <v>48</v>
      </c>
      <c r="F26" s="46"/>
      <c r="G26" s="46"/>
      <c r="H26" s="46"/>
      <c r="I26" s="46"/>
      <c r="J26" s="46"/>
      <c r="K26" s="46"/>
      <c r="L26" s="46"/>
      <c r="M26" s="46">
        <v>30</v>
      </c>
      <c r="Q26" s="45"/>
      <c r="R26" s="47"/>
      <c r="S26" s="47"/>
      <c r="T26" s="47"/>
      <c r="U26" s="47"/>
      <c r="V26" s="47"/>
      <c r="W26" s="47"/>
      <c r="X26" s="47"/>
    </row>
    <row r="27" spans="1:23" ht="15">
      <c r="A27" s="34" t="s">
        <v>49</v>
      </c>
      <c r="C27" s="43">
        <f>C20+X20</f>
        <v>566044.76</v>
      </c>
      <c r="D27" s="48"/>
      <c r="E27" s="49" t="s">
        <v>50</v>
      </c>
      <c r="F27" s="50"/>
      <c r="G27" s="50"/>
      <c r="H27" s="50"/>
      <c r="I27" s="50"/>
      <c r="J27" s="50"/>
      <c r="K27" s="50"/>
      <c r="L27" s="50"/>
      <c r="M27" s="51"/>
      <c r="W27" s="52"/>
    </row>
    <row r="28" spans="2:23" ht="15">
      <c r="B28" s="2"/>
      <c r="E28" s="53" t="s">
        <v>51</v>
      </c>
      <c r="F28" s="54"/>
      <c r="G28" s="54"/>
      <c r="H28" s="54"/>
      <c r="I28" s="54"/>
      <c r="J28" s="54"/>
      <c r="K28" s="54"/>
      <c r="L28" s="55"/>
      <c r="M28" s="46"/>
      <c r="W28" s="52"/>
    </row>
    <row r="29" spans="1:13" ht="15" hidden="1">
      <c r="A29" s="56" t="s">
        <v>52</v>
      </c>
      <c r="E29" s="53" t="s">
        <v>53</v>
      </c>
      <c r="F29" s="54"/>
      <c r="G29" s="54"/>
      <c r="H29" s="54"/>
      <c r="I29" s="54"/>
      <c r="J29" s="54"/>
      <c r="K29" s="54"/>
      <c r="L29" s="55"/>
      <c r="M29" s="46"/>
    </row>
    <row r="30" spans="1:17" ht="15.75">
      <c r="A30" s="57"/>
      <c r="C30" s="58">
        <v>8.72</v>
      </c>
      <c r="D30" s="58"/>
      <c r="E30" s="46" t="s">
        <v>54</v>
      </c>
      <c r="F30" s="46"/>
      <c r="G30" s="46"/>
      <c r="H30" s="46"/>
      <c r="I30" s="46"/>
      <c r="J30" s="46"/>
      <c r="K30" s="46"/>
      <c r="L30" s="46"/>
      <c r="M30" s="46">
        <v>7</v>
      </c>
      <c r="N30" s="59"/>
      <c r="P30" s="58"/>
      <c r="Q30" s="58"/>
    </row>
    <row r="31" spans="1:22" ht="15.75">
      <c r="A31" s="57"/>
      <c r="C31" s="58">
        <v>3.36</v>
      </c>
      <c r="D31" s="58"/>
      <c r="E31" s="60" t="s">
        <v>55</v>
      </c>
      <c r="F31" s="60"/>
      <c r="G31" s="60"/>
      <c r="H31" s="60"/>
      <c r="I31" s="60"/>
      <c r="J31" s="60"/>
      <c r="K31" s="60"/>
      <c r="L31" s="60"/>
      <c r="M31" s="46">
        <v>23</v>
      </c>
      <c r="N31" s="59"/>
      <c r="P31" s="61"/>
      <c r="Q31" s="61"/>
      <c r="R31" s="62"/>
      <c r="V31" s="63"/>
    </row>
    <row r="32" spans="1:17" ht="15.75">
      <c r="A32" s="64"/>
      <c r="B32" s="65"/>
      <c r="C32" s="58">
        <f>SUM(C30:C31)</f>
        <v>12.08</v>
      </c>
      <c r="D32" s="58"/>
      <c r="E32" s="58"/>
      <c r="F32" s="58"/>
      <c r="G32" s="58"/>
      <c r="H32" s="58"/>
      <c r="I32" s="58"/>
      <c r="J32" s="58"/>
      <c r="M32" s="61"/>
      <c r="P32" s="58"/>
      <c r="Q32" s="58"/>
    </row>
    <row r="33" spans="3:14" ht="15.75">
      <c r="C33" s="66" t="s">
        <v>56</v>
      </c>
      <c r="D33" s="66"/>
      <c r="E33" s="66"/>
      <c r="F33" s="66"/>
      <c r="G33" s="66"/>
      <c r="H33" s="66"/>
      <c r="I33" s="66"/>
      <c r="J33" s="66"/>
      <c r="K33" s="66"/>
      <c r="M33" s="66"/>
      <c r="N33" s="66"/>
    </row>
  </sheetData>
  <sheetProtection/>
  <mergeCells count="22">
    <mergeCell ref="E27:M27"/>
    <mergeCell ref="E28:L28"/>
    <mergeCell ref="E29:L29"/>
    <mergeCell ref="E31:L31"/>
    <mergeCell ref="C33:K33"/>
    <mergeCell ref="M33:N33"/>
    <mergeCell ref="D22:H22"/>
    <mergeCell ref="D23:H23"/>
    <mergeCell ref="R23:X23"/>
    <mergeCell ref="D24:H24"/>
    <mergeCell ref="R24:X24"/>
    <mergeCell ref="R25:X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2022-04-15T06:58:44Z</dcterms:created>
  <dcterms:modified xsi:type="dcterms:W3CDTF">2022-04-15T06:58:55Z</dcterms:modified>
  <cp:category/>
  <cp:version/>
  <cp:contentType/>
  <cp:contentStatus/>
</cp:coreProperties>
</file>