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75" windowHeight="9465" activeTab="0"/>
  </bookViews>
  <sheets>
    <sheet name="Кир,14" sheetId="1" r:id="rId1"/>
  </sheets>
  <externalReferences>
    <externalReference r:id="rId4"/>
    <externalReference r:id="rId5"/>
    <externalReference r:id="rId6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<sst xmlns="http://schemas.openxmlformats.org/spreadsheetml/2006/main" count="57" uniqueCount="57">
  <si>
    <t xml:space="preserve">                                                                         Л И Ц Е В О Й   С Ч Е Т</t>
  </si>
  <si>
    <t xml:space="preserve"> улица    Кирова,      дом    14</t>
  </si>
  <si>
    <t xml:space="preserve"> </t>
  </si>
  <si>
    <t>Сводная  за 2021 год</t>
  </si>
  <si>
    <t>Задолженность на конец месяца по РКЦ</t>
  </si>
  <si>
    <t>ДОХОД</t>
  </si>
  <si>
    <t>РАСХОД</t>
  </si>
  <si>
    <t>Всего за тект. рем</t>
  </si>
  <si>
    <t>ИТОГ</t>
  </si>
  <si>
    <t>(+,-) за жителями</t>
  </si>
  <si>
    <t>Содержание</t>
  </si>
  <si>
    <t>в том числе содержание</t>
  </si>
  <si>
    <t>З/пл.</t>
  </si>
  <si>
    <t>Отчисления (налог)</t>
  </si>
  <si>
    <t>Электроэнергия (СОИ)</t>
  </si>
  <si>
    <t>ГСМ</t>
  </si>
  <si>
    <t>Материалы</t>
  </si>
  <si>
    <t>Услуги ЕРКЦ и банка</t>
  </si>
  <si>
    <t>прочие(комп.програм.,услуги со стороны</t>
  </si>
  <si>
    <t>отопление</t>
  </si>
  <si>
    <t>ХВС</t>
  </si>
  <si>
    <t>ЭС</t>
  </si>
  <si>
    <t>канализ</t>
  </si>
  <si>
    <t>кровля</t>
  </si>
  <si>
    <t>фасад</t>
  </si>
  <si>
    <t>пластиковые окна в подъезде</t>
  </si>
  <si>
    <t>подъезды</t>
  </si>
  <si>
    <t>дымоход</t>
  </si>
  <si>
    <t>энергоэффективность</t>
  </si>
  <si>
    <t>газораспределение</t>
  </si>
  <si>
    <t>благоуст</t>
  </si>
  <si>
    <t>прочие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</si>
  <si>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</si>
  <si>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</si>
  <si>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</si>
  <si>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</si>
  <si>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</si>
  <si>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</si>
  <si>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</si>
  <si>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</si>
  <si>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</si>
  <si>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</si>
  <si>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</si>
  <si>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</si>
  <si>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</si>
  <si>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 01 июля 2021 г.</t>
  </si>
  <si>
    <t>СОИ(эл.энергия) 1,77 руб./м2</t>
  </si>
  <si>
    <t>СОИ(     вода )               0,05 руб./м2</t>
  </si>
  <si>
    <t>Всего получено</t>
  </si>
  <si>
    <t>Всего израсходовано</t>
  </si>
  <si>
    <t xml:space="preserve">выполнено заявок    всего                  </t>
  </si>
  <si>
    <t xml:space="preserve">в том числе                                  </t>
  </si>
  <si>
    <t xml:space="preserve">по водоснабжению                            </t>
  </si>
  <si>
    <t xml:space="preserve">по отоплению                                     </t>
  </si>
  <si>
    <t>с01.10.21 г.</t>
  </si>
  <si>
    <t xml:space="preserve">по электроснабжению                         </t>
  </si>
  <si>
    <t xml:space="preserve">по канализации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</si>
</sst>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&quot;р.&quot;_-;_-* \-#,##0.00\ &quot;р.&quot;;_-* &quot;-&quot;??\ &quot;р.&quot;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u val="single"/>
      <sz val="10"/>
      <name val="Arial Cyr"/>
      <family val="0"/>
    </font>
    <font>
      <sz val="11"/>
      <color indexed="8"/>
      <name val="Agency FB"/>
      <family val="2"/>
    </font>
    <font>
      <sz val="11"/>
      <color indexed="62"/>
      <name val="Agency FB"/>
      <family val="2"/>
    </font>
    <font>
      <b/>
      <sz val="11"/>
      <color indexed="52"/>
      <name val="Agency FB"/>
      <family val="2"/>
    </font>
    <font>
      <sz val="10"/>
      <name val="Calibri"/>
      <family val="1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0" fontId="37" fillId="28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9" fillId="0" borderId="0">
      <alignment/>
      <protection/>
    </xf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30" fillId="32" borderId="8" applyNumberFormat="0" applyFont="0" applyAlignment="0" applyProtection="0"/>
    <xf numFmtId="9" fontId="3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34" borderId="20" xfId="0" applyFill="1" applyBorder="1" applyAlignment="1">
      <alignment/>
    </xf>
    <xf numFmtId="0" fontId="0" fillId="34" borderId="16" xfId="0" applyFill="1" applyBorder="1" applyAlignment="1">
      <alignment/>
    </xf>
    <xf numFmtId="0" fontId="19" fillId="0" borderId="16" xfId="0" applyFont="1" applyBorder="1" applyAlignment="1">
      <alignment/>
    </xf>
    <xf numFmtId="1" fontId="19" fillId="0" borderId="16" xfId="0" applyNumberFormat="1" applyFont="1" applyBorder="1" applyAlignment="1">
      <alignment/>
    </xf>
    <xf numFmtId="1" fontId="19" fillId="0" borderId="16" xfId="0" applyNumberFormat="1" applyFont="1" applyFill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23" fillId="34" borderId="16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3" fillId="34" borderId="13" xfId="0" applyFont="1" applyFill="1" applyBorder="1" applyAlignment="1">
      <alignment horizontal="center"/>
    </xf>
    <xf numFmtId="0" fontId="23" fillId="34" borderId="14" xfId="0" applyFont="1" applyFill="1" applyBorder="1" applyAlignment="1">
      <alignment horizontal="center"/>
    </xf>
    <xf numFmtId="0" fontId="23" fillId="34" borderId="15" xfId="0" applyFont="1" applyFill="1" applyBorder="1" applyAlignment="1">
      <alignment horizontal="center"/>
    </xf>
    <xf numFmtId="0" fontId="25" fillId="0" borderId="0" xfId="0" applyFont="1" applyAlignment="1">
      <alignment/>
    </xf>
    <xf numFmtId="2" fontId="24" fillId="0" borderId="0" xfId="0" applyNumberFormat="1" applyFont="1" applyAlignment="1">
      <alignment/>
    </xf>
    <xf numFmtId="0" fontId="23" fillId="34" borderId="13" xfId="0" applyFont="1" applyFill="1" applyBorder="1" applyAlignment="1">
      <alignment horizontal="left"/>
    </xf>
    <xf numFmtId="0" fontId="23" fillId="34" borderId="14" xfId="0" applyFont="1" applyFill="1" applyBorder="1" applyAlignment="1">
      <alignment horizontal="left"/>
    </xf>
    <xf numFmtId="0" fontId="23" fillId="34" borderId="15" xfId="0" applyFont="1" applyFill="1" applyBorder="1" applyAlignment="1">
      <alignment horizontal="left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2" fontId="2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4" fillId="0" borderId="0" xfId="0" applyFont="1" applyAlignment="1">
      <alignment horizontal="left"/>
    </xf>
    <xf numFmtId="0" fontId="23" fillId="34" borderId="16" xfId="0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20&#1075;\&#1051;&#1080;&#1094;&#1077;&#1074;&#1099;&#1077;%20&#1089;&#1095;&#1077;&#1090;&#1072;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76;&#1083;&#1103;%20&#1089;&#1090;&#1077;&#1085;&#1076;&#1072;%202021%20&#1051;&#1080;&#1094;%20&#1089;&#1095;&#1077;&#1090;%202%20&#1057;&#1086;&#1076;&#1077;&#1088;&#1078;.&#1058;&#1077;&#1082;.&#1088;&#1077;&#108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1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8"/>
      <sheetName val="Кир 12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</sheetNames>
    <sheetDataSet>
      <sheetData sheetId="25">
        <row r="8">
          <cell r="L8">
            <v>35216.47</v>
          </cell>
          <cell r="Q8">
            <v>372.17287410919124</v>
          </cell>
          <cell r="R8">
            <v>529.7999099471201</v>
          </cell>
          <cell r="AE8">
            <v>304329.97</v>
          </cell>
        </row>
        <row r="9">
          <cell r="L9">
            <v>31795.03</v>
          </cell>
          <cell r="Q9">
            <v>238.71510276593332</v>
          </cell>
          <cell r="AE9">
            <v>315463.07</v>
          </cell>
        </row>
        <row r="10">
          <cell r="L10">
            <v>40031.54</v>
          </cell>
          <cell r="Q10">
            <v>424.9001572568132</v>
          </cell>
          <cell r="AE10">
            <v>318359.66</v>
          </cell>
        </row>
        <row r="11">
          <cell r="L11">
            <v>30089.76</v>
          </cell>
          <cell r="Q11">
            <v>371.79162246983736</v>
          </cell>
          <cell r="R11">
            <v>428.3936248617423</v>
          </cell>
          <cell r="AE11">
            <v>331198.03</v>
          </cell>
        </row>
        <row r="12">
          <cell r="L12">
            <v>31991.54</v>
          </cell>
          <cell r="Q12">
            <v>496.1045380394977</v>
          </cell>
          <cell r="AE12">
            <v>342134.62</v>
          </cell>
        </row>
        <row r="13">
          <cell r="L13">
            <v>56002.899999999994</v>
          </cell>
          <cell r="Q13">
            <v>469.29199922614845</v>
          </cell>
          <cell r="R13">
            <v>1027.8351081633532</v>
          </cell>
          <cell r="AE13">
            <v>329059.85</v>
          </cell>
        </row>
        <row r="14">
          <cell r="L14">
            <v>53275.64</v>
          </cell>
          <cell r="Q14">
            <v>411.2287481988408</v>
          </cell>
          <cell r="AE14">
            <v>318971.47</v>
          </cell>
        </row>
        <row r="15">
          <cell r="L15">
            <v>42897.479999999996</v>
          </cell>
          <cell r="Q15">
            <v>300.3034411806318</v>
          </cell>
          <cell r="AE15">
            <v>319261.25</v>
          </cell>
        </row>
        <row r="16">
          <cell r="L16">
            <v>39677.18</v>
          </cell>
          <cell r="Q16">
            <v>471.0018000859835</v>
          </cell>
          <cell r="R16">
            <v>1691.0171197711272</v>
          </cell>
          <cell r="AE16">
            <v>322771.33</v>
          </cell>
        </row>
        <row r="17">
          <cell r="L17">
            <v>34060.47</v>
          </cell>
          <cell r="Q17">
            <v>415.9336163220161</v>
          </cell>
          <cell r="R17">
            <v>362.891431242501</v>
          </cell>
          <cell r="AE17">
            <v>333769.49</v>
          </cell>
        </row>
        <row r="18">
          <cell r="L18">
            <v>36574.25</v>
          </cell>
          <cell r="Q18">
            <v>294.28168687148985</v>
          </cell>
          <cell r="R18">
            <v>49.55493775966045</v>
          </cell>
          <cell r="AE18">
            <v>342253.87</v>
          </cell>
        </row>
        <row r="19">
          <cell r="L19">
            <v>51193.03999999999</v>
          </cell>
          <cell r="Q19">
            <v>261.4398775712002</v>
          </cell>
          <cell r="AE19">
            <v>336119.46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0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36А"/>
      <sheetName val="Нефт 38"/>
      <sheetName val="Окт 4"/>
      <sheetName val="Окт 7"/>
      <sheetName val="Нефт 1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  <sheetName val="Дитр.23 2пол"/>
    </sheetNames>
    <sheetDataSet>
      <sheetData sheetId="25">
        <row r="8">
          <cell r="S8">
            <v>1339.1195582510954</v>
          </cell>
        </row>
        <row r="9">
          <cell r="S9">
            <v>1344.676605429468</v>
          </cell>
        </row>
        <row r="10">
          <cell r="S10">
            <v>1412.0261308122465</v>
          </cell>
        </row>
        <row r="11">
          <cell r="S11">
            <v>1242.3886825942009</v>
          </cell>
        </row>
        <row r="12">
          <cell r="S12">
            <v>1331.8426022496415</v>
          </cell>
        </row>
        <row r="13">
          <cell r="S13">
            <v>1413.8347716012088</v>
          </cell>
        </row>
        <row r="14">
          <cell r="S14">
            <v>1403.1791640901574</v>
          </cell>
        </row>
        <row r="15">
          <cell r="S15">
            <v>1353.5736865142676</v>
          </cell>
        </row>
        <row r="16">
          <cell r="S16">
            <v>1454.538243699949</v>
          </cell>
        </row>
        <row r="17">
          <cell r="S17">
            <v>1266.8069300109826</v>
          </cell>
        </row>
        <row r="18">
          <cell r="S18">
            <v>1336.7846187412795</v>
          </cell>
        </row>
        <row r="19">
          <cell r="S19">
            <v>1578.4447673114128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ц.счетСвод"/>
      <sheetName val="Дим8"/>
      <sheetName val="Дим12"/>
      <sheetName val="Дим14"/>
      <sheetName val="К.Марк,1"/>
      <sheetName val="К.Марк,2"/>
      <sheetName val="К.Мар,3"/>
      <sheetName val="К.Мар,4"/>
      <sheetName val="К.Мар,6"/>
      <sheetName val="К.Мар,5"/>
      <sheetName val="К.Мар,7"/>
      <sheetName val="К.Мар,8"/>
      <sheetName val="К.Марк,9"/>
      <sheetName val="К.Марк,11"/>
      <sheetName val="К.Марк,13"/>
      <sheetName val="К.Мар,15"/>
      <sheetName val="Кир,1."/>
      <sheetName val="Кир,2"/>
      <sheetName val="Кир.,4"/>
      <sheetName val="Кир.8"/>
      <sheetName val="Кир.,12"/>
      <sheetName val="Кир,14"/>
      <sheetName val="Нефтян,13"/>
      <sheetName val="Нефтян,17"/>
      <sheetName val="Нефтян,36"/>
      <sheetName val="Нефтян,38"/>
      <sheetName val="Октябр,4"/>
      <sheetName val="Октяб,7"/>
      <sheetName val="Октяб,9"/>
      <sheetName val="Октяб,8"/>
      <sheetName val="Октябр,10"/>
      <sheetName val="Октябр,11"/>
      <sheetName val="Октябр,12"/>
      <sheetName val="Октябр,13"/>
      <sheetName val="Октяб,14"/>
      <sheetName val="Октяб,15"/>
      <sheetName val="Октяб,16"/>
      <sheetName val="Октяб,17"/>
      <sheetName val="Октяб,19"/>
      <sheetName val="Раб,23"/>
      <sheetName val="Раб,25"/>
      <sheetName val="Раб,27"/>
      <sheetName val="Раб.36"/>
      <sheetName val="Раб,38"/>
      <sheetName val="Раб,40"/>
      <sheetName val="Раб,42"/>
      <sheetName val="Школьн,1"/>
      <sheetName val="Школьн,3"/>
      <sheetName val="Школьн,7"/>
      <sheetName val="Ленин,18"/>
      <sheetName val="Димитрова37"/>
      <sheetName val="Октябр29"/>
      <sheetName val="Димитр,23(1пол)"/>
      <sheetName val="Димитр23(2пол)"/>
      <sheetName val="Димитр,23общая"/>
      <sheetName val="Октябр22"/>
      <sheetName val="Лист1"/>
      <sheetName val="Лист4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PageLayoutView="0" workbookViewId="0" topLeftCell="A4">
      <selection activeCell="Y18" sqref="Y18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1.140625" style="0" customWidth="1"/>
    <col min="4" max="4" width="7.00390625" style="0" customWidth="1"/>
    <col min="5" max="5" width="6.140625" style="0" customWidth="1"/>
    <col min="6" max="6" width="7.57421875" style="0" customWidth="1"/>
    <col min="7" max="7" width="7.140625" style="0" customWidth="1"/>
    <col min="8" max="8" width="7.57421875" style="0" customWidth="1"/>
    <col min="9" max="9" width="8.00390625" style="0" customWidth="1"/>
    <col min="10" max="10" width="5.57421875" style="0" customWidth="1"/>
    <col min="11" max="11" width="5.00390625" style="0" customWidth="1"/>
    <col min="12" max="12" width="5.421875" style="0" customWidth="1"/>
    <col min="13" max="13" width="6.00390625" style="0" customWidth="1"/>
    <col min="14" max="14" width="6.140625" style="0" customWidth="1"/>
    <col min="15" max="15" width="4.28125" style="0" customWidth="1"/>
    <col min="16" max="17" width="5.140625" style="0" customWidth="1"/>
    <col min="18" max="18" width="5.00390625" style="0" customWidth="1"/>
    <col min="19" max="19" width="5.140625" style="0" customWidth="1"/>
    <col min="20" max="20" width="5.28125" style="0" customWidth="1"/>
    <col min="21" max="21" width="5.57421875" style="0" customWidth="1"/>
    <col min="22" max="22" width="6.140625" style="0" customWidth="1"/>
    <col min="23" max="23" width="5.00390625" style="0" customWidth="1"/>
    <col min="24" max="24" width="6.8515625" style="0" customWidth="1"/>
    <col min="25" max="25" width="8.57421875" style="0" customWidth="1"/>
    <col min="26" max="26" width="9.00390625" style="0" customWidth="1"/>
    <col min="27" max="27" width="9.421875" style="0" customWidth="1"/>
  </cols>
  <sheetData>
    <row r="1" spans="1:12" ht="15">
      <c r="A1" s="1" t="s">
        <v>0</v>
      </c>
      <c r="L1" s="2"/>
    </row>
    <row r="2" spans="1:19" ht="14.25">
      <c r="A2" s="2"/>
      <c r="B2">
        <v>3315.71</v>
      </c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S2" t="s">
        <v>2</v>
      </c>
    </row>
    <row r="3" spans="2:27" ht="23.25" customHeight="1">
      <c r="B3" s="2"/>
      <c r="C3" s="2" t="s">
        <v>3</v>
      </c>
      <c r="D3" s="2"/>
      <c r="E3" s="2"/>
      <c r="F3" s="2"/>
      <c r="G3" s="2"/>
      <c r="H3" s="2"/>
      <c r="I3" s="2"/>
      <c r="J3" s="2"/>
      <c r="AA3" s="5" t="s">
        <v>4</v>
      </c>
    </row>
    <row r="4" ht="12.75">
      <c r="AA4" s="6"/>
    </row>
    <row r="5" spans="1:27" ht="12.75" customHeight="1">
      <c r="A5" s="7">
        <v>2021</v>
      </c>
      <c r="B5" s="7" t="s">
        <v>5</v>
      </c>
      <c r="C5" s="8" t="s">
        <v>6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0"/>
      <c r="X5" s="5" t="s">
        <v>7</v>
      </c>
      <c r="Y5" s="5" t="s">
        <v>8</v>
      </c>
      <c r="Z5" s="11" t="s">
        <v>9</v>
      </c>
      <c r="AA5" s="6"/>
    </row>
    <row r="6" spans="1:27" ht="12.75">
      <c r="A6" s="12"/>
      <c r="B6" s="12"/>
      <c r="C6" s="13" t="s">
        <v>10</v>
      </c>
      <c r="D6" s="14" t="s">
        <v>11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0"/>
      <c r="X6" s="15"/>
      <c r="Y6" s="15"/>
      <c r="Z6" s="11"/>
      <c r="AA6" s="6"/>
    </row>
    <row r="7" spans="1:27" ht="127.5">
      <c r="A7" s="16"/>
      <c r="B7" s="16"/>
      <c r="C7" s="17"/>
      <c r="D7" s="18" t="s">
        <v>12</v>
      </c>
      <c r="E7" s="18" t="s">
        <v>13</v>
      </c>
      <c r="F7" s="18" t="s">
        <v>14</v>
      </c>
      <c r="G7" s="18" t="s">
        <v>15</v>
      </c>
      <c r="H7" s="18" t="s">
        <v>16</v>
      </c>
      <c r="I7" s="18" t="s">
        <v>17</v>
      </c>
      <c r="J7" s="18" t="s">
        <v>18</v>
      </c>
      <c r="K7" s="19" t="s">
        <v>19</v>
      </c>
      <c r="L7" s="20" t="s">
        <v>20</v>
      </c>
      <c r="M7" s="20" t="s">
        <v>21</v>
      </c>
      <c r="N7" s="21" t="s">
        <v>22</v>
      </c>
      <c r="O7" s="19" t="s">
        <v>23</v>
      </c>
      <c r="P7" s="19" t="s">
        <v>24</v>
      </c>
      <c r="Q7" s="19" t="s">
        <v>25</v>
      </c>
      <c r="R7" s="19" t="s">
        <v>26</v>
      </c>
      <c r="S7" s="19" t="s">
        <v>27</v>
      </c>
      <c r="T7" s="19" t="s">
        <v>28</v>
      </c>
      <c r="U7" s="19" t="s">
        <v>29</v>
      </c>
      <c r="V7" s="19" t="s">
        <v>30</v>
      </c>
      <c r="W7" s="19" t="s">
        <v>31</v>
      </c>
      <c r="X7" s="22"/>
      <c r="Y7" s="22"/>
      <c r="Z7" s="11"/>
      <c r="AA7" s="23"/>
    </row>
    <row r="8" spans="1:27" ht="23.25" customHeight="1">
      <c r="A8" s="24" t="s">
        <v>32</v>
      </c>
      <c r="B8" s="25">
        <f>'[1]Кир 14'!$L$8</f>
        <v>35216.47</v>
      </c>
      <c r="C8" s="25">
        <f>8*B2+(1.7+0.05)*B2</f>
        <v>32328.1725</v>
      </c>
      <c r="D8" s="26">
        <f>C8*60/100</f>
        <v>19396.9035</v>
      </c>
      <c r="E8" s="26">
        <f>D8*28/100</f>
        <v>5431.132979999999</v>
      </c>
      <c r="F8" s="25">
        <v>5910.08</v>
      </c>
      <c r="G8" s="25">
        <f>'[1]Кир 14'!$Q8</f>
        <v>372.17287410919124</v>
      </c>
      <c r="H8" s="25">
        <f>'[1]Кир 14'!$R8</f>
        <v>529.7999099471201</v>
      </c>
      <c r="I8" s="25">
        <f>'[2]Кир 14'!$S8</f>
        <v>1339.1195582510954</v>
      </c>
      <c r="J8" s="26">
        <f>C8-(D8+E8+F8+G8+H8+I8)</f>
        <v>-651.0363223074019</v>
      </c>
      <c r="K8" s="24"/>
      <c r="L8" s="24">
        <v>134.83</v>
      </c>
      <c r="M8" s="27"/>
      <c r="N8" s="27"/>
      <c r="O8" s="28"/>
      <c r="P8" s="28"/>
      <c r="Q8" s="28"/>
      <c r="R8" s="28"/>
      <c r="S8" s="28"/>
      <c r="T8" s="28"/>
      <c r="U8" s="28"/>
      <c r="V8" s="28"/>
      <c r="W8" s="28"/>
      <c r="X8" s="24">
        <f>SUM(K8:W8)</f>
        <v>134.83</v>
      </c>
      <c r="Y8" s="25">
        <f>C8+X8</f>
        <v>32463.002500000002</v>
      </c>
      <c r="Z8" s="25">
        <f>B8-C8-X8</f>
        <v>2753.4675000000007</v>
      </c>
      <c r="AA8" s="25">
        <f>'[1]Кир 14'!$AE$8</f>
        <v>304329.97</v>
      </c>
    </row>
    <row r="9" spans="1:27" ht="23.25" customHeight="1">
      <c r="A9" s="24" t="s">
        <v>33</v>
      </c>
      <c r="B9" s="25">
        <f>'[1]Кир 14'!$L$9</f>
        <v>31795.03</v>
      </c>
      <c r="C9" s="25">
        <f>8*B2+(1.7+0.05)*B2</f>
        <v>32328.1725</v>
      </c>
      <c r="D9" s="26">
        <f aca="true" t="shared" si="0" ref="D9:D18">C9*60/100</f>
        <v>19396.9035</v>
      </c>
      <c r="E9" s="26">
        <f aca="true" t="shared" si="1" ref="E9:E19">D9*28/100</f>
        <v>5431.132979999999</v>
      </c>
      <c r="F9" s="25">
        <v>4743.52</v>
      </c>
      <c r="G9" s="25">
        <f>'[1]Кир 14'!$Q9</f>
        <v>238.71510276593332</v>
      </c>
      <c r="H9" s="25">
        <v>783.62</v>
      </c>
      <c r="I9" s="25">
        <f>'[2]Кир 14'!$S9</f>
        <v>1344.676605429468</v>
      </c>
      <c r="J9" s="26">
        <f aca="true" t="shared" si="2" ref="J9:J19">C9-(D9+E9+F9+G9+H9+I9)</f>
        <v>389.6043118046</v>
      </c>
      <c r="K9" s="24"/>
      <c r="L9" s="28">
        <v>134.83</v>
      </c>
      <c r="M9" s="28"/>
      <c r="N9" s="28"/>
      <c r="O9" s="28"/>
      <c r="P9" s="28"/>
      <c r="Q9" s="28"/>
      <c r="R9" s="28"/>
      <c r="S9" s="28"/>
      <c r="T9" s="28"/>
      <c r="U9" s="28"/>
      <c r="V9" s="28"/>
      <c r="W9" s="28">
        <f>499</f>
        <v>499</v>
      </c>
      <c r="X9" s="24">
        <f aca="true" t="shared" si="3" ref="X9:X18">K9+L9+M9+N9+O9+P9+V9+W9+R9+S9</f>
        <v>633.83</v>
      </c>
      <c r="Y9" s="25">
        <f aca="true" t="shared" si="4" ref="Y9:Y19">C9+X9</f>
        <v>32962.0025</v>
      </c>
      <c r="Z9" s="25">
        <f aca="true" t="shared" si="5" ref="Z9:Z19">B9-C9-X9</f>
        <v>-1166.9725000000017</v>
      </c>
      <c r="AA9" s="25">
        <f>'[1]Кир 14'!$AE$9</f>
        <v>315463.07</v>
      </c>
    </row>
    <row r="10" spans="1:27" ht="23.25" customHeight="1">
      <c r="A10" s="24" t="s">
        <v>34</v>
      </c>
      <c r="B10" s="25">
        <f>'[1]Кир 14'!$L$10</f>
        <v>40031.54</v>
      </c>
      <c r="C10" s="25">
        <f>8*B2+(1.7+0.05)*B2</f>
        <v>32328.1725</v>
      </c>
      <c r="D10" s="26">
        <f t="shared" si="0"/>
        <v>19396.9035</v>
      </c>
      <c r="E10" s="26">
        <f t="shared" si="1"/>
        <v>5431.132979999999</v>
      </c>
      <c r="F10" s="25">
        <v>5012.16</v>
      </c>
      <c r="G10" s="25">
        <f>'[1]Кир 14'!$Q10</f>
        <v>424.9001572568132</v>
      </c>
      <c r="H10" s="25">
        <v>283.12</v>
      </c>
      <c r="I10" s="25">
        <f>'[2]Кир 14'!$S10</f>
        <v>1412.0261308122465</v>
      </c>
      <c r="J10" s="26">
        <f t="shared" si="2"/>
        <v>367.9297319309444</v>
      </c>
      <c r="K10" s="24"/>
      <c r="L10" s="28">
        <v>134.83</v>
      </c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4">
        <f t="shared" si="3"/>
        <v>134.83</v>
      </c>
      <c r="Y10" s="25">
        <f t="shared" si="4"/>
        <v>32463.002500000002</v>
      </c>
      <c r="Z10" s="25">
        <f t="shared" si="5"/>
        <v>7568.5375</v>
      </c>
      <c r="AA10" s="25">
        <f>'[1]Кир 14'!$AE$10</f>
        <v>318359.66</v>
      </c>
    </row>
    <row r="11" spans="1:27" ht="23.25" customHeight="1">
      <c r="A11" s="24" t="s">
        <v>35</v>
      </c>
      <c r="B11" s="25">
        <f>'[1]Кир 14'!$L$11</f>
        <v>30089.76</v>
      </c>
      <c r="C11" s="25">
        <f>8*B2+(1.7+0.05)*B2</f>
        <v>32328.1725</v>
      </c>
      <c r="D11" s="26">
        <f t="shared" si="0"/>
        <v>19396.9035</v>
      </c>
      <c r="E11" s="26">
        <f t="shared" si="1"/>
        <v>5431.132979999999</v>
      </c>
      <c r="F11" s="25">
        <v>4554.16</v>
      </c>
      <c r="G11" s="25">
        <f>'[1]Кир 14'!$Q11</f>
        <v>371.79162246983736</v>
      </c>
      <c r="H11" s="25">
        <f>'[1]Кир 14'!$R11</f>
        <v>428.3936248617423</v>
      </c>
      <c r="I11" s="25">
        <f>'[2]Кир 14'!$S11</f>
        <v>1242.3886825942009</v>
      </c>
      <c r="J11" s="26">
        <f t="shared" si="2"/>
        <v>903.402090074218</v>
      </c>
      <c r="K11" s="24"/>
      <c r="L11" s="28">
        <v>134.83</v>
      </c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4">
        <f t="shared" si="3"/>
        <v>134.83</v>
      </c>
      <c r="Y11" s="25">
        <f t="shared" si="4"/>
        <v>32463.002500000002</v>
      </c>
      <c r="Z11" s="25">
        <f t="shared" si="5"/>
        <v>-2373.242500000002</v>
      </c>
      <c r="AA11" s="25">
        <f>'[1]Кир 14'!$AE$11</f>
        <v>331198.03</v>
      </c>
    </row>
    <row r="12" spans="1:27" ht="23.25" customHeight="1">
      <c r="A12" s="24" t="s">
        <v>36</v>
      </c>
      <c r="B12" s="25">
        <f>'[1]Кир 14'!$L$12</f>
        <v>31991.54</v>
      </c>
      <c r="C12" s="25">
        <f>8*B2+(1.7+0.05)*B2</f>
        <v>32328.1725</v>
      </c>
      <c r="D12" s="26">
        <f>C12*60/100</f>
        <v>19396.9035</v>
      </c>
      <c r="E12" s="26">
        <f t="shared" si="1"/>
        <v>5431.132979999999</v>
      </c>
      <c r="F12" s="25">
        <v>5310.24</v>
      </c>
      <c r="G12" s="25">
        <f>'[1]Кир 14'!$Q12</f>
        <v>496.1045380394977</v>
      </c>
      <c r="H12" s="25">
        <v>1071.71</v>
      </c>
      <c r="I12" s="25">
        <f>'[2]Кир 14'!$S12</f>
        <v>1331.8426022496415</v>
      </c>
      <c r="J12" s="26">
        <f t="shared" si="2"/>
        <v>-709.7611202891349</v>
      </c>
      <c r="K12" s="28"/>
      <c r="L12" s="28">
        <v>134.83</v>
      </c>
      <c r="M12" s="28"/>
      <c r="N12" s="28"/>
      <c r="O12" s="28"/>
      <c r="P12" s="28"/>
      <c r="Q12" s="28"/>
      <c r="R12" s="28"/>
      <c r="S12" s="28">
        <v>3090</v>
      </c>
      <c r="T12" s="28"/>
      <c r="U12" s="28"/>
      <c r="V12" s="28"/>
      <c r="W12" s="28"/>
      <c r="X12" s="24">
        <f t="shared" si="3"/>
        <v>3224.83</v>
      </c>
      <c r="Y12" s="25">
        <f t="shared" si="4"/>
        <v>35553.0025</v>
      </c>
      <c r="Z12" s="25">
        <f t="shared" si="5"/>
        <v>-3561.4624999999996</v>
      </c>
      <c r="AA12" s="25">
        <f>'[1]Кир 14'!$AE$12</f>
        <v>342134.62</v>
      </c>
    </row>
    <row r="13" spans="1:27" ht="23.25" customHeight="1">
      <c r="A13" s="24" t="s">
        <v>37</v>
      </c>
      <c r="B13" s="25">
        <f>'[1]Кир 14'!$L$13</f>
        <v>56002.899999999994</v>
      </c>
      <c r="C13" s="25">
        <f>8*B2+(1.7+0.05)*B2</f>
        <v>32328.1725</v>
      </c>
      <c r="D13" s="26">
        <f t="shared" si="0"/>
        <v>19396.9035</v>
      </c>
      <c r="E13" s="26">
        <f t="shared" si="1"/>
        <v>5431.132979999999</v>
      </c>
      <c r="F13" s="25">
        <v>4386.56</v>
      </c>
      <c r="G13" s="25">
        <f>'[1]Кир 14'!$Q13</f>
        <v>469.29199922614845</v>
      </c>
      <c r="H13" s="25">
        <f>'[1]Кир 14'!$R13</f>
        <v>1027.8351081633532</v>
      </c>
      <c r="I13" s="25">
        <f>'[2]Кир 14'!$S13</f>
        <v>1413.8347716012088</v>
      </c>
      <c r="J13" s="26">
        <f t="shared" si="2"/>
        <v>202.6141410092896</v>
      </c>
      <c r="K13" s="24"/>
      <c r="L13" s="28">
        <v>134.83</v>
      </c>
      <c r="M13" s="28"/>
      <c r="N13" s="28"/>
      <c r="O13" s="28"/>
      <c r="P13" s="28"/>
      <c r="Q13" s="28"/>
      <c r="R13" s="28"/>
      <c r="S13" s="28"/>
      <c r="T13" s="28"/>
      <c r="U13" s="28">
        <v>2950</v>
      </c>
      <c r="V13" s="28">
        <v>9610</v>
      </c>
      <c r="W13" s="28"/>
      <c r="X13" s="24">
        <f>K13+L13+M13+N13+O13+P13+V13+W13+R13+S13+T13+U13</f>
        <v>12694.83</v>
      </c>
      <c r="Y13" s="25">
        <f t="shared" si="4"/>
        <v>45023.0025</v>
      </c>
      <c r="Z13" s="25">
        <f t="shared" si="5"/>
        <v>10979.897499999994</v>
      </c>
      <c r="AA13" s="25">
        <f>'[1]Кир 14'!$AE$13</f>
        <v>329059.85</v>
      </c>
    </row>
    <row r="14" spans="1:27" ht="23.25" customHeight="1">
      <c r="A14" s="24" t="s">
        <v>38</v>
      </c>
      <c r="B14" s="25">
        <f>'[1]Кир 14'!$L$14</f>
        <v>53275.64</v>
      </c>
      <c r="C14" s="25">
        <f>8*B2+(1.77+0.05)*B2</f>
        <v>32560.2722</v>
      </c>
      <c r="D14" s="26">
        <f>C14*60/100</f>
        <v>19536.16332</v>
      </c>
      <c r="E14" s="26">
        <f t="shared" si="1"/>
        <v>5470.1257296</v>
      </c>
      <c r="F14" s="25">
        <v>5917.35</v>
      </c>
      <c r="G14" s="25">
        <f>'[1]Кир 14'!$Q14</f>
        <v>411.2287481988408</v>
      </c>
      <c r="H14" s="25">
        <v>237.66</v>
      </c>
      <c r="I14" s="25">
        <f>'[2]Кир 14'!$S14</f>
        <v>1403.1791640901574</v>
      </c>
      <c r="J14" s="26">
        <f t="shared" si="2"/>
        <v>-415.4347618890024</v>
      </c>
      <c r="K14" s="24"/>
      <c r="L14" s="28">
        <v>134.83</v>
      </c>
      <c r="M14" s="28"/>
      <c r="N14" s="28"/>
      <c r="O14" s="28"/>
      <c r="P14" s="28"/>
      <c r="Q14" s="28"/>
      <c r="R14" s="28"/>
      <c r="S14" s="28"/>
      <c r="T14" s="28"/>
      <c r="U14" s="28">
        <v>2950</v>
      </c>
      <c r="V14" s="28">
        <v>14100</v>
      </c>
      <c r="W14" s="28"/>
      <c r="X14" s="24">
        <f>K14+L14+M14+N14+O14+P14+V14+W14+R14+S14+T14+U14</f>
        <v>17184.83</v>
      </c>
      <c r="Y14" s="25">
        <f t="shared" si="4"/>
        <v>49745.1022</v>
      </c>
      <c r="Z14" s="25">
        <f t="shared" si="5"/>
        <v>3530.5377999999982</v>
      </c>
      <c r="AA14" s="25">
        <f>'[1]Кир 14'!$AE$14</f>
        <v>318971.47</v>
      </c>
    </row>
    <row r="15" spans="1:27" ht="23.25" customHeight="1">
      <c r="A15" s="24" t="s">
        <v>39</v>
      </c>
      <c r="B15" s="25">
        <f>'[1]Кир 14'!$L$15</f>
        <v>42897.479999999996</v>
      </c>
      <c r="C15" s="25">
        <f>8*B2+(1.77+0.05)*B2</f>
        <v>32560.2722</v>
      </c>
      <c r="D15" s="26">
        <f>C15*60/100</f>
        <v>19536.16332</v>
      </c>
      <c r="E15" s="26">
        <f t="shared" si="1"/>
        <v>5470.1257296</v>
      </c>
      <c r="F15" s="25">
        <v>6143.32</v>
      </c>
      <c r="G15" s="25">
        <f>'[1]Кир 14'!$Q15</f>
        <v>300.3034411806318</v>
      </c>
      <c r="H15" s="25">
        <v>270.32</v>
      </c>
      <c r="I15" s="25">
        <f>'[2]Кир 14'!$S15</f>
        <v>1353.5736865142676</v>
      </c>
      <c r="J15" s="26">
        <f t="shared" si="2"/>
        <v>-513.533977294901</v>
      </c>
      <c r="K15" s="24"/>
      <c r="L15" s="28">
        <v>134.83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4">
        <f t="shared" si="3"/>
        <v>134.83</v>
      </c>
      <c r="Y15" s="25">
        <f t="shared" si="4"/>
        <v>32695.1022</v>
      </c>
      <c r="Z15" s="25">
        <f t="shared" si="5"/>
        <v>10202.377799999997</v>
      </c>
      <c r="AA15" s="25">
        <f>'[1]Кир 14'!$AE$15</f>
        <v>319261.25</v>
      </c>
    </row>
    <row r="16" spans="1:27" ht="23.25" customHeight="1">
      <c r="A16" s="24" t="s">
        <v>40</v>
      </c>
      <c r="B16" s="25">
        <f>'[1]Кир 14'!$L$16</f>
        <v>39677.18</v>
      </c>
      <c r="C16" s="25">
        <f>8*B2+(1.77+0.05)*B2</f>
        <v>32560.2722</v>
      </c>
      <c r="D16" s="26">
        <f t="shared" si="0"/>
        <v>19536.16332</v>
      </c>
      <c r="E16" s="26">
        <f t="shared" si="1"/>
        <v>5470.1257296</v>
      </c>
      <c r="F16" s="25">
        <v>1784.78</v>
      </c>
      <c r="G16" s="25">
        <f>'[1]Кир 14'!$Q16</f>
        <v>471.0018000859835</v>
      </c>
      <c r="H16" s="25">
        <f>'[1]Кир 14'!$R16</f>
        <v>1691.0171197711272</v>
      </c>
      <c r="I16" s="25">
        <f>'[2]Кир 14'!$S16</f>
        <v>1454.538243699949</v>
      </c>
      <c r="J16" s="26">
        <f t="shared" si="2"/>
        <v>2152.645986842941</v>
      </c>
      <c r="K16" s="24"/>
      <c r="L16" s="28">
        <v>134.83</v>
      </c>
      <c r="M16" s="28">
        <v>14200</v>
      </c>
      <c r="N16" s="28">
        <v>12800</v>
      </c>
      <c r="O16" s="28"/>
      <c r="P16" s="28"/>
      <c r="Q16" s="28"/>
      <c r="R16" s="28"/>
      <c r="S16" s="28"/>
      <c r="T16" s="28"/>
      <c r="U16" s="28"/>
      <c r="V16" s="28"/>
      <c r="W16" s="28"/>
      <c r="X16" s="24">
        <f t="shared" si="3"/>
        <v>27134.83</v>
      </c>
      <c r="Y16" s="25">
        <f t="shared" si="4"/>
        <v>59695.1022</v>
      </c>
      <c r="Z16" s="25">
        <f t="shared" si="5"/>
        <v>-20017.9222</v>
      </c>
      <c r="AA16" s="25">
        <f>'[1]Кир 14'!$AE$16</f>
        <v>322771.33</v>
      </c>
    </row>
    <row r="17" spans="1:27" ht="23.25" customHeight="1">
      <c r="A17" s="24" t="s">
        <v>41</v>
      </c>
      <c r="B17" s="25">
        <f>'[1]Кир 14'!$L$17</f>
        <v>34060.47</v>
      </c>
      <c r="C17" s="25">
        <f>8.4*B2+(1.77+0.05)*B2</f>
        <v>33886.5562</v>
      </c>
      <c r="D17" s="26">
        <f t="shared" si="0"/>
        <v>20331.93372</v>
      </c>
      <c r="E17" s="26">
        <f t="shared" si="1"/>
        <v>5692.9414416</v>
      </c>
      <c r="F17" s="25">
        <v>5113.05</v>
      </c>
      <c r="G17" s="25">
        <f>'[1]Кир 14'!$Q17</f>
        <v>415.9336163220161</v>
      </c>
      <c r="H17" s="25">
        <f>'[1]Кир 14'!$R17</f>
        <v>362.891431242501</v>
      </c>
      <c r="I17" s="25">
        <f>'[2]Кир 14'!$S17</f>
        <v>1266.8069300109826</v>
      </c>
      <c r="J17" s="26">
        <f t="shared" si="2"/>
        <v>702.9990608244989</v>
      </c>
      <c r="K17" s="24"/>
      <c r="L17" s="28">
        <v>134.83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4">
        <f t="shared" si="3"/>
        <v>134.83</v>
      </c>
      <c r="Y17" s="25">
        <f t="shared" si="4"/>
        <v>34021.3862</v>
      </c>
      <c r="Z17" s="25">
        <f t="shared" si="5"/>
        <v>39.08380000000207</v>
      </c>
      <c r="AA17" s="25">
        <f>'[1]Кир 14'!$AE$17</f>
        <v>333769.49</v>
      </c>
    </row>
    <row r="18" spans="1:27" ht="23.25" customHeight="1">
      <c r="A18" s="24" t="s">
        <v>42</v>
      </c>
      <c r="B18" s="25">
        <f>'[1]Кир 14'!$L$18</f>
        <v>36574.25</v>
      </c>
      <c r="C18" s="25">
        <f>8.4*B2+(1.77+0.05)*B2</f>
        <v>33886.5562</v>
      </c>
      <c r="D18" s="26">
        <f t="shared" si="0"/>
        <v>20331.93372</v>
      </c>
      <c r="E18" s="26">
        <f t="shared" si="1"/>
        <v>5692.9414416</v>
      </c>
      <c r="F18" s="25">
        <v>3205.71</v>
      </c>
      <c r="G18" s="25">
        <f>'[1]Кир 14'!$Q18</f>
        <v>294.28168687148985</v>
      </c>
      <c r="H18" s="25">
        <f>'[1]Кир 14'!$R18</f>
        <v>49.55493775966045</v>
      </c>
      <c r="I18" s="25">
        <f>'[2]Кир 14'!$S18</f>
        <v>1336.7846187412795</v>
      </c>
      <c r="J18" s="26">
        <f t="shared" si="2"/>
        <v>2975.349795027567</v>
      </c>
      <c r="K18" s="24"/>
      <c r="L18" s="28">
        <v>134.83</v>
      </c>
      <c r="M18" s="28"/>
      <c r="N18" s="28">
        <v>5600</v>
      </c>
      <c r="O18" s="28"/>
      <c r="P18" s="28"/>
      <c r="Q18" s="28"/>
      <c r="R18" s="28"/>
      <c r="S18" s="28"/>
      <c r="T18" s="28"/>
      <c r="U18" s="28"/>
      <c r="V18" s="28"/>
      <c r="W18" s="28"/>
      <c r="X18" s="24">
        <f t="shared" si="3"/>
        <v>5734.83</v>
      </c>
      <c r="Y18" s="25">
        <f t="shared" si="4"/>
        <v>39621.3862</v>
      </c>
      <c r="Z18" s="25">
        <f t="shared" si="5"/>
        <v>-3047.136199999999</v>
      </c>
      <c r="AA18" s="25">
        <f>'[1]Кир 14'!$AE$18</f>
        <v>342253.87</v>
      </c>
    </row>
    <row r="19" spans="1:27" ht="23.25" customHeight="1">
      <c r="A19" s="24" t="s">
        <v>43</v>
      </c>
      <c r="B19" s="25">
        <f>'[1]Кир 14'!$L$19</f>
        <v>51193.03999999999</v>
      </c>
      <c r="C19" s="25">
        <f>8.4*B2+(1.77+0.05)*B2</f>
        <v>33886.5562</v>
      </c>
      <c r="D19" s="26">
        <f>C19*60/100</f>
        <v>20331.93372</v>
      </c>
      <c r="E19" s="26">
        <f t="shared" si="1"/>
        <v>5692.9414416</v>
      </c>
      <c r="F19" s="25">
        <v>5653.08</v>
      </c>
      <c r="G19" s="25">
        <f>'[1]Кир 14'!$Q19</f>
        <v>261.4398775712002</v>
      </c>
      <c r="H19" s="25">
        <v>1051.63</v>
      </c>
      <c r="I19" s="25">
        <f>'[2]Кир 14'!$S19</f>
        <v>1578.4447673114128</v>
      </c>
      <c r="J19" s="26">
        <f t="shared" si="2"/>
        <v>-682.9136064826162</v>
      </c>
      <c r="K19" s="24"/>
      <c r="L19" s="28">
        <v>134.83</v>
      </c>
      <c r="M19" s="28"/>
      <c r="N19" s="28">
        <v>16380</v>
      </c>
      <c r="O19" s="28"/>
      <c r="P19" s="28"/>
      <c r="Q19" s="28"/>
      <c r="R19" s="28"/>
      <c r="S19" s="28"/>
      <c r="T19" s="28">
        <v>9000</v>
      </c>
      <c r="U19" s="28"/>
      <c r="V19" s="28"/>
      <c r="W19" s="28">
        <v>1724</v>
      </c>
      <c r="X19" s="24">
        <f>K19+L19+M19+N19+O19+P19+V19+W19+R19+S19+T19+U19</f>
        <v>27238.83</v>
      </c>
      <c r="Y19" s="25">
        <f t="shared" si="4"/>
        <v>61125.3862</v>
      </c>
      <c r="Z19" s="25">
        <f t="shared" si="5"/>
        <v>-9932.346200000007</v>
      </c>
      <c r="AA19" s="25">
        <f>'[1]Кир 14'!$AE$19</f>
        <v>336119.46</v>
      </c>
    </row>
    <row r="20" spans="1:27" ht="23.25" customHeight="1">
      <c r="A20" s="29" t="s">
        <v>44</v>
      </c>
      <c r="B20" s="30">
        <f>B8+B9+B10+B11+B12+B13+B14+B15+B16+B17+B18+B19</f>
        <v>482805.3</v>
      </c>
      <c r="C20" s="30">
        <f>C8+C9+C10+C11+C12+C13+C14+C15+C16+C17+C18+C19</f>
        <v>393309.52019999997</v>
      </c>
      <c r="D20" s="30">
        <f>D8+D9+D10+D11+D12+D13+D14+D15+D16+D17+D18+D19</f>
        <v>235985.71211999998</v>
      </c>
      <c r="E20" s="30">
        <f>E8+E9+E10+E11+E12+E13+E14+E15+E16+E17+E18+E19</f>
        <v>66075.99939359998</v>
      </c>
      <c r="F20" s="31">
        <f>SUM(F8:F19)</f>
        <v>57734.01</v>
      </c>
      <c r="G20" s="31">
        <f>SUM(G8:G19)</f>
        <v>4527.165464097585</v>
      </c>
      <c r="H20" s="31">
        <f>SUM(H8:H19)</f>
        <v>7787.552131745504</v>
      </c>
      <c r="I20" s="31">
        <f>SUM(I8:I19)</f>
        <v>16477.21576130591</v>
      </c>
      <c r="J20" s="31">
        <f>SUM(J8:J19)</f>
        <v>4721.865329251003</v>
      </c>
      <c r="K20" s="29">
        <f aca="true" t="shared" si="6" ref="K20:W20">K8+K9+K10+K11+K12+K13+K14+K15+K16+K17+K18+K19</f>
        <v>0</v>
      </c>
      <c r="L20" s="30">
        <f t="shared" si="6"/>
        <v>1617.9599999999998</v>
      </c>
      <c r="M20" s="29">
        <f t="shared" si="6"/>
        <v>14200</v>
      </c>
      <c r="N20" s="29">
        <f t="shared" si="6"/>
        <v>34780</v>
      </c>
      <c r="O20" s="29">
        <f t="shared" si="6"/>
        <v>0</v>
      </c>
      <c r="P20" s="29">
        <f t="shared" si="6"/>
        <v>0</v>
      </c>
      <c r="Q20" s="29">
        <f t="shared" si="6"/>
        <v>0</v>
      </c>
      <c r="R20" s="29">
        <f t="shared" si="6"/>
        <v>0</v>
      </c>
      <c r="S20" s="29">
        <f t="shared" si="6"/>
        <v>3090</v>
      </c>
      <c r="T20" s="29">
        <f t="shared" si="6"/>
        <v>9000</v>
      </c>
      <c r="U20" s="29">
        <f t="shared" si="6"/>
        <v>5900</v>
      </c>
      <c r="V20" s="29">
        <f t="shared" si="6"/>
        <v>23710</v>
      </c>
      <c r="W20" s="29">
        <f t="shared" si="6"/>
        <v>2223</v>
      </c>
      <c r="X20" s="26">
        <f>K20+L20+M20+N20+O20+P20+V20+W20+R20+S20+T20+U20</f>
        <v>94520.95999999999</v>
      </c>
      <c r="Y20" s="26">
        <f>C20+X20</f>
        <v>487830.4802</v>
      </c>
      <c r="Z20" s="26">
        <f>B20-C20-X20</f>
        <v>-5025.180199999973</v>
      </c>
      <c r="AA20" s="25"/>
    </row>
    <row r="21" spans="4:10" ht="12.75">
      <c r="D21" s="32"/>
      <c r="E21" s="32"/>
      <c r="F21" s="32"/>
      <c r="G21" s="32"/>
      <c r="H21" s="32"/>
      <c r="I21" s="32"/>
      <c r="J21" s="32"/>
    </row>
    <row r="22" spans="1:25" ht="12.75">
      <c r="A22" s="2"/>
      <c r="B22" s="33"/>
      <c r="E22" s="34" t="s">
        <v>45</v>
      </c>
      <c r="F22" s="34"/>
      <c r="G22" s="34"/>
      <c r="H22" s="34"/>
      <c r="I22" s="34"/>
      <c r="J22" s="34"/>
      <c r="K22" s="34"/>
      <c r="L22" s="2"/>
      <c r="Y22" s="35"/>
    </row>
    <row r="23" spans="1:23" ht="12.75">
      <c r="A23" s="2"/>
      <c r="B23" s="33"/>
      <c r="E23" s="36" t="s">
        <v>46</v>
      </c>
      <c r="F23" s="36"/>
      <c r="G23" s="36"/>
      <c r="H23" s="36"/>
      <c r="I23" s="36"/>
      <c r="J23" s="36"/>
      <c r="K23" s="36"/>
      <c r="L23" s="2"/>
      <c r="N23" s="34"/>
      <c r="O23" s="34"/>
      <c r="P23" s="36"/>
      <c r="Q23" s="36"/>
      <c r="R23" s="36"/>
      <c r="S23" s="36"/>
      <c r="T23" s="36"/>
      <c r="U23" s="36"/>
      <c r="V23" s="36"/>
      <c r="W23" s="36"/>
    </row>
    <row r="24" spans="1:23" ht="12.75">
      <c r="A24" s="37"/>
      <c r="B24" s="38"/>
      <c r="E24" s="36" t="s">
        <v>47</v>
      </c>
      <c r="F24" s="36"/>
      <c r="G24" s="36"/>
      <c r="H24" s="36"/>
      <c r="I24" s="36"/>
      <c r="J24" s="36"/>
      <c r="K24" s="36"/>
      <c r="L24" s="2"/>
      <c r="P24" s="36"/>
      <c r="Q24" s="36"/>
      <c r="R24" s="36"/>
      <c r="S24" s="36"/>
      <c r="T24" s="36"/>
      <c r="U24" s="36"/>
      <c r="V24" s="36"/>
      <c r="W24" s="36"/>
    </row>
    <row r="25" spans="1:23" ht="12.75">
      <c r="A25" s="37" t="s">
        <v>48</v>
      </c>
      <c r="C25" s="38">
        <f>B20</f>
        <v>482805.3</v>
      </c>
      <c r="L25" s="2"/>
      <c r="P25" s="39"/>
      <c r="Q25" s="39"/>
      <c r="R25" s="39"/>
      <c r="S25" s="39"/>
      <c r="T25" s="39"/>
      <c r="U25" s="39"/>
      <c r="V25" s="39"/>
      <c r="W25" s="39"/>
    </row>
    <row r="26" spans="1:10" ht="12.75">
      <c r="A26" s="37" t="s">
        <v>49</v>
      </c>
      <c r="C26" s="38">
        <f>C20+X20</f>
        <v>487830.4802</v>
      </c>
      <c r="D26" s="35"/>
      <c r="E26" s="35"/>
      <c r="F26" s="35"/>
      <c r="G26" s="35"/>
      <c r="H26" s="35"/>
      <c r="I26" s="35"/>
      <c r="J26" s="35"/>
    </row>
    <row r="27" spans="2:13" ht="15">
      <c r="B27" s="2"/>
      <c r="E27" s="40" t="s">
        <v>50</v>
      </c>
      <c r="F27" s="40"/>
      <c r="G27" s="40"/>
      <c r="H27" s="40"/>
      <c r="I27" s="40"/>
      <c r="J27" s="40"/>
      <c r="K27" s="40"/>
      <c r="L27" s="40"/>
      <c r="M27" s="40">
        <v>30</v>
      </c>
    </row>
    <row r="28" spans="1:13" ht="15.75">
      <c r="A28" s="41"/>
      <c r="B28" s="42">
        <v>8.4</v>
      </c>
      <c r="E28" s="43" t="s">
        <v>51</v>
      </c>
      <c r="F28" s="44"/>
      <c r="G28" s="44"/>
      <c r="H28" s="44"/>
      <c r="I28" s="44"/>
      <c r="J28" s="44"/>
      <c r="K28" s="44"/>
      <c r="L28" s="44"/>
      <c r="M28" s="45"/>
    </row>
    <row r="29" spans="1:17" ht="15.75">
      <c r="A29" s="46"/>
      <c r="B29" s="47">
        <v>3.36</v>
      </c>
      <c r="E29" s="48" t="s">
        <v>52</v>
      </c>
      <c r="F29" s="49"/>
      <c r="G29" s="49"/>
      <c r="H29" s="49"/>
      <c r="I29" s="49"/>
      <c r="J29" s="49"/>
      <c r="K29" s="49"/>
      <c r="L29" s="50"/>
      <c r="M29" s="40">
        <v>2</v>
      </c>
      <c r="N29" s="47"/>
      <c r="O29" s="51"/>
      <c r="P29" s="42"/>
      <c r="Q29" s="42"/>
    </row>
    <row r="30" spans="1:22" ht="15.75">
      <c r="A30" s="46"/>
      <c r="B30" s="42">
        <f>SUM(B28:B29)</f>
        <v>11.76</v>
      </c>
      <c r="E30" s="48" t="s">
        <v>53</v>
      </c>
      <c r="F30" s="49"/>
      <c r="G30" s="49"/>
      <c r="H30" s="49"/>
      <c r="I30" s="49"/>
      <c r="J30" s="49"/>
      <c r="K30" s="49"/>
      <c r="L30" s="50"/>
      <c r="M30" s="40">
        <v>3</v>
      </c>
      <c r="N30" s="47"/>
      <c r="O30" s="51"/>
      <c r="P30" s="42"/>
      <c r="Q30" s="42"/>
      <c r="R30" s="52"/>
      <c r="V30" s="53"/>
    </row>
    <row r="31" spans="1:17" ht="15.75">
      <c r="A31" s="54"/>
      <c r="B31" s="55" t="s">
        <v>54</v>
      </c>
      <c r="C31" s="55"/>
      <c r="E31" s="40" t="s">
        <v>55</v>
      </c>
      <c r="F31" s="40"/>
      <c r="G31" s="40"/>
      <c r="H31" s="40"/>
      <c r="I31" s="40"/>
      <c r="J31" s="40"/>
      <c r="K31" s="40"/>
      <c r="L31" s="40"/>
      <c r="M31" s="40">
        <v>6</v>
      </c>
      <c r="N31" s="47"/>
      <c r="P31" s="42"/>
      <c r="Q31" s="42"/>
    </row>
    <row r="32" spans="5:18" ht="15.75">
      <c r="E32" s="56" t="s">
        <v>56</v>
      </c>
      <c r="F32" s="56"/>
      <c r="G32" s="56"/>
      <c r="H32" s="56"/>
      <c r="I32" s="56"/>
      <c r="J32" s="56"/>
      <c r="K32" s="56"/>
      <c r="L32" s="56"/>
      <c r="M32" s="40">
        <v>19</v>
      </c>
      <c r="N32" s="55"/>
      <c r="O32" s="55"/>
      <c r="P32" s="52"/>
      <c r="Q32" s="52"/>
      <c r="R32" s="52"/>
    </row>
  </sheetData>
  <sheetProtection/>
  <mergeCells count="22">
    <mergeCell ref="E28:M28"/>
    <mergeCell ref="E29:L29"/>
    <mergeCell ref="E30:L30"/>
    <mergeCell ref="B31:C31"/>
    <mergeCell ref="E32:L32"/>
    <mergeCell ref="N32:O32"/>
    <mergeCell ref="E22:K22"/>
    <mergeCell ref="E23:K23"/>
    <mergeCell ref="N23:O23"/>
    <mergeCell ref="P23:W23"/>
    <mergeCell ref="E24:K24"/>
    <mergeCell ref="P24:W24"/>
    <mergeCell ref="C2:P2"/>
    <mergeCell ref="AA3:AA7"/>
    <mergeCell ref="A5:A7"/>
    <mergeCell ref="B5:B7"/>
    <mergeCell ref="C5:W5"/>
    <mergeCell ref="X5:X7"/>
    <mergeCell ref="Y5:Y7"/>
    <mergeCell ref="Z5:Z7"/>
    <mergeCell ref="C6:C7"/>
    <mergeCell ref="D6:W6"/>
  </mergeCells>
  <printOptions/>
  <pageMargins left="0" right="0" top="0" bottom="0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User3</cp:lastModifiedBy>
  <dcterms:created xsi:type="dcterms:W3CDTF">2022-04-15T07:00:51Z</dcterms:created>
  <dcterms:modified xsi:type="dcterms:W3CDTF">2022-04-15T07:01:02Z</dcterms:modified>
  <cp:category/>
  <cp:version/>
  <cp:contentType/>
  <cp:contentStatus/>
</cp:coreProperties>
</file>