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ир.,12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<sst xmlns="http://schemas.openxmlformats.org/spreadsheetml/2006/main" count="56" uniqueCount="56">
  <si>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</si>
  <si>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  Кирова,    дом     12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</si>
  <si>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</si>
  <si>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</si>
  <si>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</si>
  <si>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</si>
  <si>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</si>
  <si>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</si>
  <si>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</si>
  <si>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</si>
  <si>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</si>
  <si>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</si>
  <si>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</si>
  <si>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</si>
  <si>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</si>
  <si>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</si>
  <si>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</si>
  <si>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</si>
  <si>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</si>
  <si>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</si>
  <si>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</si>
  <si>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</si>
  <si>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</si>
  <si>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</si>
  <si>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</si>
  <si>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</si>
  <si>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</si>
  <si>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</si>
  <si>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</si>
  <si>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</si>
  <si>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</si>
  <si>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</si>
  <si>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</si>
  <si>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</si>
  <si>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</si>
  <si>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</si>
  <si>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</si>
  <si>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</si>
  <si>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</si>
  <si>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</si>
  <si>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</si>
  <si>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</si>
  <si>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</si>
  <si>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</si>
  <si>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</si>
  <si>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1,73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</si>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</sst>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34" borderId="12" xfId="0" applyFont="1" applyFill="1" applyBorder="1" applyAlignment="1">
      <alignment/>
    </xf>
    <xf numFmtId="0" fontId="23" fillId="34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5" xfId="0" applyFont="1" applyFill="1" applyBorder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3" fillId="34" borderId="17" xfId="0" applyFont="1" applyFill="1" applyBorder="1" applyAlignment="1">
      <alignment horizontal="left"/>
    </xf>
    <xf numFmtId="0" fontId="0" fillId="0" borderId="0" xfId="0" applyAlignment="1">
      <alignment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34" borderId="12" xfId="0" applyFont="1" applyFill="1" applyBorder="1" applyAlignment="1">
      <alignment horizontal="left"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24">
        <row r="8">
          <cell r="L8">
            <v>40334.31</v>
          </cell>
          <cell r="Q8">
            <v>370.4319494573267</v>
          </cell>
          <cell r="R8">
            <v>248.6314131234293</v>
          </cell>
          <cell r="AE8">
            <v>162976.93</v>
          </cell>
        </row>
        <row r="9">
          <cell r="L9">
            <v>34945.214</v>
          </cell>
          <cell r="Q9">
            <v>237.5984576902483</v>
          </cell>
          <cell r="AE9">
            <v>172346.54</v>
          </cell>
        </row>
        <row r="10">
          <cell r="L10">
            <v>50248.37</v>
          </cell>
          <cell r="Q10">
            <v>422.9125885493408</v>
          </cell>
          <cell r="R10">
            <v>1035.3367767907039</v>
          </cell>
          <cell r="AE10">
            <v>165778.63</v>
          </cell>
        </row>
        <row r="11">
          <cell r="L11">
            <v>35151.05</v>
          </cell>
          <cell r="Q11">
            <v>370.05248121064784</v>
          </cell>
          <cell r="R11">
            <v>968.3897146519815</v>
          </cell>
          <cell r="AE11">
            <v>174308.04</v>
          </cell>
        </row>
        <row r="12">
          <cell r="L12">
            <v>38865.66</v>
          </cell>
          <cell r="Q12">
            <v>493.7838943809773</v>
          </cell>
          <cell r="R12">
            <v>2026.6120849673457</v>
          </cell>
          <cell r="AE12">
            <v>179122.84</v>
          </cell>
        </row>
        <row r="13">
          <cell r="L13">
            <v>36807.659999999996</v>
          </cell>
          <cell r="Q13">
            <v>467.09677741603906</v>
          </cell>
          <cell r="R13">
            <v>954.5822475309052</v>
          </cell>
          <cell r="AE13">
            <v>185995.64</v>
          </cell>
        </row>
        <row r="14">
          <cell r="L14">
            <v>50389.29</v>
          </cell>
          <cell r="Q14">
            <v>409.3051306675838</v>
          </cell>
          <cell r="AE14">
            <v>182656.89</v>
          </cell>
        </row>
        <row r="15">
          <cell r="L15">
            <v>40840.93</v>
          </cell>
          <cell r="Q15">
            <v>298.8987024149642</v>
          </cell>
          <cell r="R15">
            <v>692.4426606426098</v>
          </cell>
          <cell r="AE15">
            <v>186332.12</v>
          </cell>
        </row>
        <row r="16">
          <cell r="L16">
            <v>45323.06</v>
          </cell>
          <cell r="Q16">
            <v>468.79858028710674</v>
          </cell>
          <cell r="R16">
            <v>1827.5705862903192</v>
          </cell>
          <cell r="AE16">
            <v>184887.75</v>
          </cell>
        </row>
        <row r="17">
          <cell r="L17">
            <v>35910.1</v>
          </cell>
          <cell r="Q17">
            <v>413.98799068251367</v>
          </cell>
          <cell r="R17">
            <v>1661.193922685187</v>
          </cell>
          <cell r="AE17">
            <v>194772.73</v>
          </cell>
        </row>
        <row r="18">
          <cell r="L18">
            <v>42226.01</v>
          </cell>
          <cell r="Q18">
            <v>292.90511625362006</v>
          </cell>
          <cell r="R18">
            <v>49.32313308293892</v>
          </cell>
          <cell r="AE18">
            <v>198341.8</v>
          </cell>
        </row>
        <row r="19">
          <cell r="L19">
            <v>43302.700000000004</v>
          </cell>
          <cell r="Q19">
            <v>260.21693210819853</v>
          </cell>
          <cell r="R19">
            <v>2042.0375577867842</v>
          </cell>
          <cell r="AE19">
            <v>200834.18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23">
        <row r="8">
          <cell r="S8">
            <v>1332.8555169602482</v>
          </cell>
        </row>
        <row r="9">
          <cell r="S9">
            <v>1338.3865697658512</v>
          </cell>
        </row>
        <row r="10">
          <cell r="S10">
            <v>1405.421052174821</v>
          </cell>
        </row>
        <row r="11">
          <cell r="S11">
            <v>1236.5771223349996</v>
          </cell>
        </row>
        <row r="12">
          <cell r="S12">
            <v>1325.6126006026664</v>
          </cell>
        </row>
        <row r="13">
          <cell r="S13">
            <v>1407.2212326283989</v>
          </cell>
        </row>
        <row r="14">
          <cell r="S14">
            <v>1396.6154691846805</v>
          </cell>
        </row>
        <row r="15">
          <cell r="S15">
            <v>1347.2420326971856</v>
          </cell>
        </row>
        <row r="16">
          <cell r="S16">
            <v>1447.7343048271925</v>
          </cell>
        </row>
        <row r="17">
          <cell r="S17">
            <v>1260.8811477548531</v>
          </cell>
        </row>
        <row r="18">
          <cell r="S18">
            <v>1330.531499669745</v>
          </cell>
        </row>
        <row r="19">
          <cell r="S19">
            <v>1571.0612270316537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36" sqref="E36"/>
    </sheetView>
  </sheetViews>
  <sheetFormatPr defaultColWidth="9.140625" defaultRowHeight="12.75"/>
  <cols>
    <col min="1" max="1" width="14.57421875" style="0" customWidth="1"/>
    <col min="2" max="2" width="11.421875" style="0" customWidth="1"/>
    <col min="3" max="3" width="10.421875" style="0" customWidth="1"/>
    <col min="4" max="4" width="7.140625" style="0" customWidth="1"/>
    <col min="5" max="5" width="6.57421875" style="0" customWidth="1"/>
    <col min="6" max="6" width="7.7109375" style="0" customWidth="1"/>
    <col min="7" max="7" width="7.140625" style="0" customWidth="1"/>
    <col min="8" max="8" width="7.421875" style="0" customWidth="1"/>
    <col min="9" max="9" width="7.57421875" style="0" customWidth="1"/>
    <col min="10" max="10" width="6.140625" style="0" customWidth="1"/>
    <col min="11" max="11" width="4.57421875" style="0" customWidth="1"/>
    <col min="12" max="12" width="4.7109375" style="0" customWidth="1"/>
    <col min="13" max="13" width="4.57421875" style="0" customWidth="1"/>
    <col min="14" max="15" width="5.7109375" style="0" customWidth="1"/>
    <col min="16" max="16" width="6.00390625" style="0" customWidth="1"/>
    <col min="17" max="17" width="4.00390625" style="0" customWidth="1"/>
    <col min="18" max="18" width="4.57421875" style="0" customWidth="1"/>
    <col min="19" max="19" width="5.421875" style="0" customWidth="1"/>
    <col min="20" max="20" width="5.7109375" style="0" customWidth="1"/>
    <col min="21" max="21" width="5.57421875" style="0" customWidth="1"/>
    <col min="22" max="22" width="5.7109375" style="0" customWidth="1"/>
    <col min="23" max="23" width="5.421875" style="0" customWidth="1"/>
    <col min="24" max="24" width="7.140625" style="0" customWidth="1"/>
    <col min="25" max="25" width="9.421875" style="0" customWidth="1"/>
    <col min="27" max="27" width="9.28125" style="0" customWidth="1"/>
  </cols>
  <sheetData>
    <row r="1" spans="1:12" ht="15">
      <c r="A1" s="1" t="s">
        <v>0</v>
      </c>
      <c r="L1" s="2"/>
    </row>
    <row r="2" spans="1:17" ht="14.25">
      <c r="A2" s="2"/>
      <c r="B2">
        <f>3300.2+51.7</f>
        <v>3351.8999999999996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27.7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 t="s">
        <v>6</v>
      </c>
      <c r="Y5" s="10" t="s">
        <v>7</v>
      </c>
      <c r="Z5" s="11" t="s">
        <v>8</v>
      </c>
      <c r="AA5" s="6"/>
    </row>
    <row r="6" spans="1:27" ht="12.75">
      <c r="A6" s="7"/>
      <c r="B6" s="7"/>
      <c r="C6" s="12" t="s">
        <v>9</v>
      </c>
      <c r="D6" s="12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10"/>
      <c r="Z6" s="11"/>
      <c r="AA6" s="6"/>
    </row>
    <row r="7" spans="1:27" ht="127.5">
      <c r="A7" s="7"/>
      <c r="B7" s="7"/>
      <c r="C7" s="12"/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4" t="s">
        <v>18</v>
      </c>
      <c r="L7" s="15" t="s">
        <v>19</v>
      </c>
      <c r="M7" s="15" t="s">
        <v>20</v>
      </c>
      <c r="N7" s="16" t="s">
        <v>21</v>
      </c>
      <c r="O7" s="14" t="s">
        <v>22</v>
      </c>
      <c r="P7" s="15" t="s">
        <v>23</v>
      </c>
      <c r="Q7" s="14" t="s">
        <v>24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10"/>
      <c r="Y7" s="10"/>
      <c r="Z7" s="11"/>
      <c r="AA7" s="17"/>
    </row>
    <row r="8" spans="1:27" ht="23.25" customHeight="1">
      <c r="A8" s="18" t="s">
        <v>31</v>
      </c>
      <c r="B8" s="19">
        <f>'[1]Кир 12'!$L$8</f>
        <v>40334.31</v>
      </c>
      <c r="C8" s="19">
        <f>8.3*3300.2+7.4*51.7+(1.67+0.05)*B2</f>
        <v>33539.508</v>
      </c>
      <c r="D8" s="20">
        <f>C8*60/100</f>
        <v>20123.7048</v>
      </c>
      <c r="E8" s="20">
        <f>D8*28/100</f>
        <v>5634.637344</v>
      </c>
      <c r="F8" s="19">
        <v>2259.52</v>
      </c>
      <c r="G8" s="19">
        <f>'[1]Кир 12'!$Q8</f>
        <v>370.4319494573267</v>
      </c>
      <c r="H8" s="19">
        <f>'[1]Кир 12'!$R8</f>
        <v>248.6314131234293</v>
      </c>
      <c r="I8" s="19">
        <f>'[2]Кир 12'!$S8</f>
        <v>1332.8555169602482</v>
      </c>
      <c r="J8" s="20">
        <f>C8-(D8+E8+F8+G8+H8+I8)</f>
        <v>3569.7269764589983</v>
      </c>
      <c r="K8" s="18"/>
      <c r="L8" s="18">
        <v>134.83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8">
        <f>SUM(K8:W8)</f>
        <v>134.83</v>
      </c>
      <c r="Y8" s="19">
        <f>C8+X8</f>
        <v>33674.338</v>
      </c>
      <c r="Z8" s="19">
        <f>B8-C8-X8</f>
        <v>6659.971999999996</v>
      </c>
      <c r="AA8" s="18">
        <f>'[1]Кир 12'!$AE$8</f>
        <v>162976.93</v>
      </c>
    </row>
    <row r="9" spans="1:27" ht="23.25" customHeight="1">
      <c r="A9" s="18" t="s">
        <v>32</v>
      </c>
      <c r="B9" s="19">
        <f>'[1]Кир 12'!$L$9</f>
        <v>34945.214</v>
      </c>
      <c r="C9" s="19">
        <f>8.3*3300.2+7.4*51.7+(1.67+0.05)*B2</f>
        <v>33539.508</v>
      </c>
      <c r="D9" s="20">
        <f aca="true" t="shared" si="0" ref="D9:D19">C9*60/100</f>
        <v>20123.7048</v>
      </c>
      <c r="E9" s="20">
        <f aca="true" t="shared" si="1" ref="E9:E20">D9*28/100</f>
        <v>5634.637344</v>
      </c>
      <c r="F9" s="19">
        <v>1939.36</v>
      </c>
      <c r="G9" s="19">
        <f>'[1]Кир 12'!$Q9</f>
        <v>237.5984576902483</v>
      </c>
      <c r="H9" s="19">
        <v>3252.06</v>
      </c>
      <c r="I9" s="19">
        <f>'[2]Кир 12'!$S9</f>
        <v>1338.3865697658512</v>
      </c>
      <c r="J9" s="20">
        <f aca="true" t="shared" si="2" ref="J9:J19">C9-(D9+E9+F9+G9+H9+I9)</f>
        <v>1013.7608285439019</v>
      </c>
      <c r="K9" s="18"/>
      <c r="L9" s="21">
        <v>134.83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>
        <f>499</f>
        <v>499</v>
      </c>
      <c r="X9" s="18">
        <f aca="true" t="shared" si="3" ref="X9:X18">K9+L9+M9+N9+O9+P9+V9+W9+R9+S9</f>
        <v>633.83</v>
      </c>
      <c r="Y9" s="19">
        <f aca="true" t="shared" si="4" ref="Y9:Y19">C9+X9</f>
        <v>34173.338</v>
      </c>
      <c r="Z9" s="19">
        <f aca="true" t="shared" si="5" ref="Z9:Z19">B9-C9-X9</f>
        <v>771.8759999999983</v>
      </c>
      <c r="AA9" s="19">
        <f>'[1]Кир 12'!$AE$9</f>
        <v>172346.54</v>
      </c>
    </row>
    <row r="10" spans="1:27" ht="23.25" customHeight="1">
      <c r="A10" s="18" t="s">
        <v>33</v>
      </c>
      <c r="B10" s="19">
        <f>'[1]Кир 12'!$L$10</f>
        <v>50248.37</v>
      </c>
      <c r="C10" s="19">
        <f>8.3*3300.2+7.4*51.7+(1.67+0.05)*B2</f>
        <v>33539.508</v>
      </c>
      <c r="D10" s="20">
        <f t="shared" si="0"/>
        <v>20123.7048</v>
      </c>
      <c r="E10" s="20">
        <f t="shared" si="1"/>
        <v>5634.637344</v>
      </c>
      <c r="F10" s="19">
        <v>2208</v>
      </c>
      <c r="G10" s="19">
        <f>'[1]Кир 12'!$Q10</f>
        <v>422.9125885493408</v>
      </c>
      <c r="H10" s="19">
        <f>'[1]Кир 12'!$R10</f>
        <v>1035.3367767907039</v>
      </c>
      <c r="I10" s="19">
        <f>'[2]Кир 12'!$S10</f>
        <v>1405.421052174821</v>
      </c>
      <c r="J10" s="20">
        <f t="shared" si="2"/>
        <v>2709.495438485137</v>
      </c>
      <c r="K10" s="18"/>
      <c r="L10" s="21">
        <v>134.83</v>
      </c>
      <c r="M10" s="21"/>
      <c r="N10" s="21">
        <v>4800</v>
      </c>
      <c r="O10" s="21"/>
      <c r="P10" s="21"/>
      <c r="Q10" s="21"/>
      <c r="R10" s="21"/>
      <c r="S10" s="21"/>
      <c r="T10" s="21"/>
      <c r="U10" s="21"/>
      <c r="V10" s="21"/>
      <c r="W10" s="21"/>
      <c r="X10" s="18">
        <f t="shared" si="3"/>
        <v>4934.83</v>
      </c>
      <c r="Y10" s="19">
        <f t="shared" si="4"/>
        <v>38474.338</v>
      </c>
      <c r="Z10" s="19">
        <f t="shared" si="5"/>
        <v>11774.032000000001</v>
      </c>
      <c r="AA10" s="19">
        <f>'[1]Кир 12'!$AE$10</f>
        <v>165778.63</v>
      </c>
    </row>
    <row r="11" spans="1:27" ht="23.25" customHeight="1">
      <c r="A11" s="18" t="s">
        <v>34</v>
      </c>
      <c r="B11" s="19">
        <f>'[1]Кир 12'!$L$11</f>
        <v>35151.05</v>
      </c>
      <c r="C11" s="19">
        <f>8.3*3300.2+7.4*51.7+(1.67+0.05)*B2</f>
        <v>33539.508</v>
      </c>
      <c r="D11" s="20">
        <f t="shared" si="0"/>
        <v>20123.7048</v>
      </c>
      <c r="E11" s="20">
        <f t="shared" si="1"/>
        <v>5634.637344</v>
      </c>
      <c r="F11" s="19">
        <v>1610.16</v>
      </c>
      <c r="G11" s="19">
        <f>'[1]Кир 12'!$Q11</f>
        <v>370.05248121064784</v>
      </c>
      <c r="H11" s="19">
        <f>'[1]Кир 12'!$R11</f>
        <v>968.3897146519815</v>
      </c>
      <c r="I11" s="19">
        <f>'[2]Кир 12'!$S11</f>
        <v>1236.5771223349996</v>
      </c>
      <c r="J11" s="20">
        <f t="shared" si="2"/>
        <v>3595.986537802375</v>
      </c>
      <c r="K11" s="18"/>
      <c r="L11" s="21">
        <v>134.83</v>
      </c>
      <c r="M11" s="21"/>
      <c r="N11" s="21">
        <v>3100</v>
      </c>
      <c r="O11" s="21"/>
      <c r="P11" s="21"/>
      <c r="Q11" s="21"/>
      <c r="R11" s="21"/>
      <c r="S11" s="21"/>
      <c r="T11" s="21"/>
      <c r="U11" s="21"/>
      <c r="V11" s="21"/>
      <c r="W11" s="21"/>
      <c r="X11" s="18">
        <f t="shared" si="3"/>
        <v>3234.83</v>
      </c>
      <c r="Y11" s="19">
        <f t="shared" si="4"/>
        <v>36774.338</v>
      </c>
      <c r="Z11" s="19">
        <f t="shared" si="5"/>
        <v>-1623.2879999999986</v>
      </c>
      <c r="AA11" s="19">
        <f>'[1]Кир 12'!$AE$11</f>
        <v>174308.04</v>
      </c>
    </row>
    <row r="12" spans="1:27" ht="23.25" customHeight="1">
      <c r="A12" s="18" t="s">
        <v>35</v>
      </c>
      <c r="B12" s="19">
        <f>'[1]Кир 12'!$L$12</f>
        <v>38865.66</v>
      </c>
      <c r="C12" s="19">
        <f>8.3*3300.2+7.4*51.7+(1.67+0.05)*B2</f>
        <v>33539.508</v>
      </c>
      <c r="D12" s="20">
        <f t="shared" si="0"/>
        <v>20123.7048</v>
      </c>
      <c r="E12" s="20">
        <f t="shared" si="1"/>
        <v>5634.637344</v>
      </c>
      <c r="F12" s="19">
        <v>2152.8</v>
      </c>
      <c r="G12" s="19">
        <f>'[1]Кир 12'!$Q12</f>
        <v>493.7838943809773</v>
      </c>
      <c r="H12" s="19">
        <f>'[1]Кир 12'!$R12</f>
        <v>2026.6120849673457</v>
      </c>
      <c r="I12" s="19">
        <f>'[2]Кир 12'!$S12</f>
        <v>1325.6126006026664</v>
      </c>
      <c r="J12" s="20">
        <f t="shared" si="2"/>
        <v>1782.3572760490133</v>
      </c>
      <c r="K12" s="21"/>
      <c r="L12" s="21">
        <v>134.83</v>
      </c>
      <c r="M12" s="21"/>
      <c r="N12" s="21"/>
      <c r="O12" s="21"/>
      <c r="P12" s="21"/>
      <c r="Q12" s="21"/>
      <c r="R12" s="21"/>
      <c r="S12" s="21">
        <v>3090</v>
      </c>
      <c r="T12" s="21"/>
      <c r="U12" s="21">
        <v>2950</v>
      </c>
      <c r="V12" s="21"/>
      <c r="W12" s="21"/>
      <c r="X12" s="18">
        <f>K12+L12+M12+N12+O12+P12+V12+W12+R12+S12+T12+U12</f>
        <v>6174.83</v>
      </c>
      <c r="Y12" s="19">
        <f t="shared" si="4"/>
        <v>39714.338</v>
      </c>
      <c r="Z12" s="19">
        <f t="shared" si="5"/>
        <v>-848.6779999999981</v>
      </c>
      <c r="AA12" s="19">
        <f>'[1]Кир 12'!$AE$12</f>
        <v>179122.84</v>
      </c>
    </row>
    <row r="13" spans="1:27" ht="23.25" customHeight="1">
      <c r="A13" s="18" t="s">
        <v>36</v>
      </c>
      <c r="B13" s="19">
        <f>'[1]Кир 12'!$L$13</f>
        <v>36807.659999999996</v>
      </c>
      <c r="C13" s="19">
        <f>8.3*3300.2+7.4*51.7+(1.67+0.05)*B2</f>
        <v>33539.508</v>
      </c>
      <c r="D13" s="20">
        <f t="shared" si="0"/>
        <v>20123.7048</v>
      </c>
      <c r="E13" s="20">
        <f t="shared" si="1"/>
        <v>5634.637344</v>
      </c>
      <c r="F13" s="19">
        <v>2116</v>
      </c>
      <c r="G13" s="19">
        <f>'[1]Кир 12'!$Q13</f>
        <v>467.09677741603906</v>
      </c>
      <c r="H13" s="19">
        <f>'[1]Кир 12'!$R13</f>
        <v>954.5822475309052</v>
      </c>
      <c r="I13" s="19">
        <f>'[2]Кир 12'!$S13</f>
        <v>1407.2212326283989</v>
      </c>
      <c r="J13" s="20">
        <f t="shared" si="2"/>
        <v>2836.2655984246594</v>
      </c>
      <c r="K13" s="18"/>
      <c r="L13" s="21">
        <v>134.83</v>
      </c>
      <c r="M13" s="21"/>
      <c r="N13" s="21"/>
      <c r="O13" s="21"/>
      <c r="P13" s="21"/>
      <c r="Q13" s="21"/>
      <c r="R13" s="21"/>
      <c r="S13" s="21"/>
      <c r="T13" s="21"/>
      <c r="U13" s="21">
        <v>2950</v>
      </c>
      <c r="V13" s="21">
        <v>9610</v>
      </c>
      <c r="W13" s="21"/>
      <c r="X13" s="18">
        <f>K13+L13+M13+N13+O13+P13+V13+W13+R13+S13+T13+U13</f>
        <v>12694.83</v>
      </c>
      <c r="Y13" s="19">
        <f t="shared" si="4"/>
        <v>46234.338</v>
      </c>
      <c r="Z13" s="19">
        <f t="shared" si="5"/>
        <v>-9426.678000000005</v>
      </c>
      <c r="AA13" s="19">
        <f>'[1]Кир 12'!$AE$13</f>
        <v>185995.64</v>
      </c>
    </row>
    <row r="14" spans="1:27" ht="23.25" customHeight="1">
      <c r="A14" s="18" t="s">
        <v>37</v>
      </c>
      <c r="B14" s="19">
        <f>'[1]Кир 12'!$L$14</f>
        <v>50389.29</v>
      </c>
      <c r="C14" s="19">
        <f>8.3*3300.2+7.4*51.7+(1.73+0.05)*B2</f>
        <v>33740.622</v>
      </c>
      <c r="D14" s="20">
        <f t="shared" si="0"/>
        <v>20244.3732</v>
      </c>
      <c r="E14" s="20">
        <f t="shared" si="1"/>
        <v>5668.4244960000005</v>
      </c>
      <c r="F14" s="19">
        <v>2692.49</v>
      </c>
      <c r="G14" s="19">
        <f>'[1]Кир 12'!$Q14</f>
        <v>409.3051306675838</v>
      </c>
      <c r="H14" s="19">
        <v>2576.73</v>
      </c>
      <c r="I14" s="19">
        <f>'[2]Кир 12'!$S14</f>
        <v>1396.6154691846805</v>
      </c>
      <c r="J14" s="20">
        <f t="shared" si="2"/>
        <v>752.6837041477411</v>
      </c>
      <c r="K14" s="18"/>
      <c r="L14" s="21">
        <v>134.83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8">
        <f t="shared" si="3"/>
        <v>134.83</v>
      </c>
      <c r="Y14" s="19">
        <f t="shared" si="4"/>
        <v>33875.452000000005</v>
      </c>
      <c r="Z14" s="19">
        <f t="shared" si="5"/>
        <v>16513.837999999996</v>
      </c>
      <c r="AA14" s="19">
        <f>'[1]Кир 12'!$AE$14</f>
        <v>182656.89</v>
      </c>
    </row>
    <row r="15" spans="1:27" ht="23.25" customHeight="1">
      <c r="A15" s="18" t="s">
        <v>38</v>
      </c>
      <c r="B15" s="19">
        <f>'[1]Кир 12'!$L$15</f>
        <v>40840.93</v>
      </c>
      <c r="C15" s="19">
        <f>8.3*3300.2+7.4*51.7+(1.73+0.05)*B2</f>
        <v>33740.622</v>
      </c>
      <c r="D15" s="20">
        <f t="shared" si="0"/>
        <v>20244.3732</v>
      </c>
      <c r="E15" s="20">
        <f t="shared" si="1"/>
        <v>5668.4244960000005</v>
      </c>
      <c r="F15" s="19">
        <v>3891.28</v>
      </c>
      <c r="G15" s="19">
        <f>'[1]Кир 12'!$Q15</f>
        <v>298.8987024149642</v>
      </c>
      <c r="H15" s="19">
        <f>'[1]Кир 12'!$R15</f>
        <v>692.4426606426098</v>
      </c>
      <c r="I15" s="19">
        <f>'[2]Кир 12'!$S15</f>
        <v>1347.2420326971856</v>
      </c>
      <c r="J15" s="20">
        <f t="shared" si="2"/>
        <v>1597.9609082452444</v>
      </c>
      <c r="K15" s="18"/>
      <c r="L15" s="21">
        <v>134.83</v>
      </c>
      <c r="M15" s="21"/>
      <c r="N15" s="21"/>
      <c r="O15" s="21">
        <f>57471+12000</f>
        <v>69471</v>
      </c>
      <c r="P15" s="21">
        <v>24100</v>
      </c>
      <c r="Q15" s="21"/>
      <c r="R15" s="21"/>
      <c r="S15" s="21"/>
      <c r="T15" s="21"/>
      <c r="U15" s="21"/>
      <c r="V15" s="21"/>
      <c r="W15" s="21"/>
      <c r="X15" s="18">
        <f t="shared" si="3"/>
        <v>93705.83</v>
      </c>
      <c r="Y15" s="19">
        <f t="shared" si="4"/>
        <v>127446.452</v>
      </c>
      <c r="Z15" s="19">
        <f t="shared" si="5"/>
        <v>-86605.522</v>
      </c>
      <c r="AA15" s="19">
        <f>'[1]Кир 12'!$AE$15</f>
        <v>186332.12</v>
      </c>
    </row>
    <row r="16" spans="1:27" ht="23.25" customHeight="1">
      <c r="A16" s="18" t="s">
        <v>39</v>
      </c>
      <c r="B16" s="19">
        <f>'[1]Кир 12'!$L$16</f>
        <v>45323.06</v>
      </c>
      <c r="C16" s="19">
        <f>8.3*3293.6+7.4*494.77+(1.73+0.05)*B2</f>
        <v>36964.56</v>
      </c>
      <c r="D16" s="20">
        <f t="shared" si="0"/>
        <v>22178.735999999997</v>
      </c>
      <c r="E16" s="20">
        <f t="shared" si="1"/>
        <v>6210.046079999999</v>
      </c>
      <c r="F16" s="19">
        <v>0</v>
      </c>
      <c r="G16" s="19">
        <f>'[1]Кир 12'!$Q16</f>
        <v>468.79858028710674</v>
      </c>
      <c r="H16" s="19">
        <f>'[1]Кир 12'!$R16</f>
        <v>1827.5705862903192</v>
      </c>
      <c r="I16" s="19">
        <f>'[2]Кир 12'!$S16</f>
        <v>1447.7343048271925</v>
      </c>
      <c r="J16" s="20">
        <f t="shared" si="2"/>
        <v>4831.674448595379</v>
      </c>
      <c r="K16" s="18"/>
      <c r="L16" s="21">
        <v>134.83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8">
        <f t="shared" si="3"/>
        <v>134.83</v>
      </c>
      <c r="Y16" s="19">
        <f t="shared" si="4"/>
        <v>37099.39</v>
      </c>
      <c r="Z16" s="19">
        <f t="shared" si="5"/>
        <v>8223.67</v>
      </c>
      <c r="AA16" s="19">
        <f>'[1]Кир 12'!$AE$16</f>
        <v>184887.75</v>
      </c>
    </row>
    <row r="17" spans="1:27" ht="23.25" customHeight="1">
      <c r="A17" s="18" t="s">
        <v>40</v>
      </c>
      <c r="B17" s="19">
        <f>'[1]Кир 12'!$L$17</f>
        <v>35910.1</v>
      </c>
      <c r="C17" s="19">
        <f>8.72*3300.2+7.78*51.7+(1.73+0.05)*B2</f>
        <v>35146.352</v>
      </c>
      <c r="D17" s="20">
        <f t="shared" si="0"/>
        <v>21087.8112</v>
      </c>
      <c r="E17" s="20">
        <f t="shared" si="1"/>
        <v>5904.587136</v>
      </c>
      <c r="F17" s="19">
        <v>2742.28</v>
      </c>
      <c r="G17" s="19">
        <f>'[1]Кир 12'!$Q17</f>
        <v>413.98799068251367</v>
      </c>
      <c r="H17" s="19">
        <f>'[1]Кир 12'!$R17</f>
        <v>1661.193922685187</v>
      </c>
      <c r="I17" s="19">
        <f>'[2]Кир 12'!$S17</f>
        <v>1260.8811477548531</v>
      </c>
      <c r="J17" s="20">
        <f t="shared" si="2"/>
        <v>2075.6106028774448</v>
      </c>
      <c r="K17" s="18"/>
      <c r="L17" s="21">
        <v>134.83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18">
        <f t="shared" si="3"/>
        <v>134.83</v>
      </c>
      <c r="Y17" s="19">
        <f t="shared" si="4"/>
        <v>35281.182</v>
      </c>
      <c r="Z17" s="19">
        <f t="shared" si="5"/>
        <v>628.9179999999996</v>
      </c>
      <c r="AA17" s="19">
        <f>'[1]Кир 12'!$AE$17</f>
        <v>194772.73</v>
      </c>
    </row>
    <row r="18" spans="1:27" ht="23.25" customHeight="1">
      <c r="A18" s="18" t="s">
        <v>41</v>
      </c>
      <c r="B18" s="19">
        <f>'[1]Кир 12'!$L$18</f>
        <v>42226.01</v>
      </c>
      <c r="C18" s="19">
        <f>8.72*3300.2+7.78*51.7+(1.73+0.05)*B2</f>
        <v>35146.352</v>
      </c>
      <c r="D18" s="20">
        <f t="shared" si="0"/>
        <v>21087.8112</v>
      </c>
      <c r="E18" s="20">
        <f t="shared" si="1"/>
        <v>5904.587136</v>
      </c>
      <c r="F18" s="19">
        <v>658.76</v>
      </c>
      <c r="G18" s="19">
        <f>'[1]Кир 12'!$Q18</f>
        <v>292.90511625362006</v>
      </c>
      <c r="H18" s="19">
        <f>'[1]Кир 12'!$R18</f>
        <v>49.32313308293892</v>
      </c>
      <c r="I18" s="19">
        <f>'[2]Кир 12'!$S18</f>
        <v>1330.531499669745</v>
      </c>
      <c r="J18" s="20">
        <f t="shared" si="2"/>
        <v>5822.433914993697</v>
      </c>
      <c r="K18" s="18"/>
      <c r="L18" s="21">
        <v>134.83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8">
        <f t="shared" si="3"/>
        <v>134.83</v>
      </c>
      <c r="Y18" s="19">
        <f t="shared" si="4"/>
        <v>35281.182</v>
      </c>
      <c r="Z18" s="19">
        <f t="shared" si="5"/>
        <v>6944.828000000003</v>
      </c>
      <c r="AA18" s="19">
        <f>'[1]Кир 12'!$AE$18</f>
        <v>198341.8</v>
      </c>
    </row>
    <row r="19" spans="1:27" ht="23.25" customHeight="1">
      <c r="A19" s="18" t="s">
        <v>42</v>
      </c>
      <c r="B19" s="19">
        <f>'[1]Кир 12'!$L$19</f>
        <v>43302.700000000004</v>
      </c>
      <c r="C19" s="19">
        <f>8.72*3300.2+7.78*51.7+(1.73+0.05)*B2</f>
        <v>35146.352</v>
      </c>
      <c r="D19" s="20">
        <f t="shared" si="0"/>
        <v>21087.8112</v>
      </c>
      <c r="E19" s="20">
        <f t="shared" si="1"/>
        <v>5904.587136</v>
      </c>
      <c r="F19" s="19">
        <v>4324.07</v>
      </c>
      <c r="G19" s="19">
        <f>'[1]Кир 12'!$Q19</f>
        <v>260.21693210819853</v>
      </c>
      <c r="H19" s="19">
        <f>'[1]Кир 12'!$R19</f>
        <v>2042.0375577867842</v>
      </c>
      <c r="I19" s="19">
        <f>'[2]Кир 12'!$S19</f>
        <v>1571.0612270316537</v>
      </c>
      <c r="J19" s="20">
        <f t="shared" si="2"/>
        <v>-43.43205292664061</v>
      </c>
      <c r="K19" s="18"/>
      <c r="L19" s="21">
        <v>134.83</v>
      </c>
      <c r="M19" s="21"/>
      <c r="N19" s="21"/>
      <c r="O19" s="21"/>
      <c r="P19" s="21"/>
      <c r="Q19" s="21"/>
      <c r="R19" s="21"/>
      <c r="S19" s="21"/>
      <c r="T19" s="21">
        <v>9000</v>
      </c>
      <c r="U19" s="21"/>
      <c r="V19" s="21"/>
      <c r="W19" s="21">
        <v>1724</v>
      </c>
      <c r="X19" s="18">
        <f>K19+L19+M19+N19+O19+P19+V19+W19+R19+S19+T19+U19</f>
        <v>10858.83</v>
      </c>
      <c r="Y19" s="19">
        <f t="shared" si="4"/>
        <v>46005.182</v>
      </c>
      <c r="Z19" s="19">
        <f t="shared" si="5"/>
        <v>-2702.4819999999945</v>
      </c>
      <c r="AA19" s="19">
        <f>'[1]Кир 12'!$AE$19</f>
        <v>200834.18</v>
      </c>
    </row>
    <row r="20" spans="1:27" ht="23.25" customHeight="1">
      <c r="A20" s="22" t="s">
        <v>43</v>
      </c>
      <c r="B20" s="23">
        <f>B8+B9+B10+B11+B12+B13+B14+B15+B16+B17+B18+B19</f>
        <v>494344.354</v>
      </c>
      <c r="C20" s="23">
        <f>C8+C9+C10+C11+C12+C13+C14+C15+C16+C17+C18+C19</f>
        <v>411121.90800000005</v>
      </c>
      <c r="D20" s="24">
        <f>SUM(D8:D19)</f>
        <v>246673.1448</v>
      </c>
      <c r="E20" s="24">
        <f t="shared" si="1"/>
        <v>69068.480544</v>
      </c>
      <c r="F20" s="24">
        <f>SUM(F8:F19)</f>
        <v>26594.719999999998</v>
      </c>
      <c r="G20" s="24">
        <f>SUM(G8:G19)</f>
        <v>4505.988601118566</v>
      </c>
      <c r="H20" s="24">
        <f>SUM(H8:H19)</f>
        <v>17334.910097552205</v>
      </c>
      <c r="I20" s="24">
        <f>SUM(I8:I19)</f>
        <v>16400.139775632295</v>
      </c>
      <c r="J20" s="24">
        <f>SUM(J8:J19)</f>
        <v>30544.52418169695</v>
      </c>
      <c r="K20" s="22">
        <f aca="true" t="shared" si="6" ref="K20:W20">K8+K9+K10+K11+K12+K13+K14+K15+K16+K17+K18+K19</f>
        <v>0</v>
      </c>
      <c r="L20" s="23">
        <f t="shared" si="6"/>
        <v>1617.9599999999998</v>
      </c>
      <c r="M20" s="22">
        <f t="shared" si="6"/>
        <v>0</v>
      </c>
      <c r="N20" s="22">
        <f t="shared" si="6"/>
        <v>7900</v>
      </c>
      <c r="O20" s="22">
        <f t="shared" si="6"/>
        <v>69471</v>
      </c>
      <c r="P20" s="22">
        <f t="shared" si="6"/>
        <v>24100</v>
      </c>
      <c r="Q20" s="22">
        <f t="shared" si="6"/>
        <v>0</v>
      </c>
      <c r="R20" s="22">
        <f t="shared" si="6"/>
        <v>0</v>
      </c>
      <c r="S20" s="22">
        <f t="shared" si="6"/>
        <v>3090</v>
      </c>
      <c r="T20" s="22">
        <f t="shared" si="6"/>
        <v>9000</v>
      </c>
      <c r="U20" s="22">
        <f t="shared" si="6"/>
        <v>5900</v>
      </c>
      <c r="V20" s="22">
        <f t="shared" si="6"/>
        <v>9610</v>
      </c>
      <c r="W20" s="22">
        <f t="shared" si="6"/>
        <v>2223</v>
      </c>
      <c r="X20" s="18">
        <f>K20+L20+M20+N20+O20+P20+V20+W20+R20+S20+T20+U20</f>
        <v>132911.96</v>
      </c>
      <c r="Y20" s="20">
        <f>C20+X20</f>
        <v>544033.868</v>
      </c>
      <c r="Z20" s="20">
        <f>B20-C20-X20</f>
        <v>-49689.514000000054</v>
      </c>
      <c r="AA20" s="18"/>
    </row>
    <row r="21" spans="4:10" ht="12.75">
      <c r="D21" s="25"/>
      <c r="E21" s="25"/>
      <c r="F21" s="25"/>
      <c r="G21" s="25"/>
      <c r="H21" s="25"/>
      <c r="I21" s="25"/>
      <c r="J21" s="25"/>
    </row>
    <row r="22" spans="1:25" ht="12.75">
      <c r="A22" s="2"/>
      <c r="B22" s="26"/>
      <c r="E22" s="27" t="s">
        <v>44</v>
      </c>
      <c r="F22" s="27"/>
      <c r="G22" s="27"/>
      <c r="H22" s="27"/>
      <c r="I22" s="27"/>
      <c r="J22" s="27"/>
      <c r="K22" s="27"/>
      <c r="L22" s="27"/>
      <c r="Y22" s="28"/>
    </row>
    <row r="23" spans="1:23" ht="12.75">
      <c r="A23" s="2"/>
      <c r="B23" s="26"/>
      <c r="E23" s="29" t="s">
        <v>45</v>
      </c>
      <c r="F23" s="29"/>
      <c r="G23" s="29"/>
      <c r="H23" s="29"/>
      <c r="I23" s="29"/>
      <c r="J23" s="29"/>
      <c r="K23" s="29"/>
      <c r="L23" s="29"/>
      <c r="N23" s="27"/>
      <c r="O23" s="27"/>
      <c r="P23" s="29"/>
      <c r="Q23" s="29"/>
      <c r="R23" s="29"/>
      <c r="S23" s="29"/>
      <c r="T23" s="29"/>
      <c r="U23" s="29"/>
      <c r="V23" s="29"/>
      <c r="W23" s="29"/>
    </row>
    <row r="24" spans="1:23" ht="12.75">
      <c r="A24" s="30"/>
      <c r="B24" s="31"/>
      <c r="E24" s="29" t="s">
        <v>46</v>
      </c>
      <c r="F24" s="29"/>
      <c r="G24" s="29"/>
      <c r="H24" s="29"/>
      <c r="I24" s="29"/>
      <c r="J24" s="29"/>
      <c r="K24" s="29"/>
      <c r="L24" s="29"/>
      <c r="P24" s="29"/>
      <c r="Q24" s="29"/>
      <c r="R24" s="29"/>
      <c r="S24" s="29"/>
      <c r="T24" s="29"/>
      <c r="U24" s="29"/>
      <c r="V24" s="29"/>
      <c r="W24" s="29"/>
    </row>
    <row r="25" spans="1:23" ht="12.75">
      <c r="A25" s="30" t="s">
        <v>47</v>
      </c>
      <c r="C25" s="31">
        <f>B20</f>
        <v>494344.354</v>
      </c>
      <c r="L25" s="2"/>
      <c r="P25" s="32"/>
      <c r="Q25" s="32"/>
      <c r="R25" s="32"/>
      <c r="S25" s="32"/>
      <c r="T25" s="32"/>
      <c r="U25" s="32"/>
      <c r="V25" s="32"/>
      <c r="W25" s="32"/>
    </row>
    <row r="26" spans="1:27" ht="15">
      <c r="A26" s="30" t="s">
        <v>48</v>
      </c>
      <c r="C26" s="31">
        <f>C20+X20</f>
        <v>544033.868</v>
      </c>
      <c r="D26" s="28"/>
      <c r="E26" s="33" t="s">
        <v>49</v>
      </c>
      <c r="F26" s="33"/>
      <c r="G26" s="33"/>
      <c r="H26" s="33"/>
      <c r="I26" s="33"/>
      <c r="J26" s="33"/>
      <c r="K26" s="33"/>
      <c r="L26" s="33"/>
      <c r="M26" s="33">
        <v>20</v>
      </c>
      <c r="W26" s="27"/>
      <c r="X26" s="27"/>
      <c r="Y26" s="27"/>
      <c r="Z26" s="27"/>
      <c r="AA26" s="27"/>
    </row>
    <row r="27" spans="2:27" ht="15">
      <c r="B27" s="2"/>
      <c r="E27" s="34" t="s">
        <v>50</v>
      </c>
      <c r="F27" s="35"/>
      <c r="G27" s="35"/>
      <c r="H27" s="35"/>
      <c r="I27" s="35"/>
      <c r="J27" s="35"/>
      <c r="K27" s="35"/>
      <c r="L27" s="35"/>
      <c r="M27" s="36"/>
      <c r="W27" s="29"/>
      <c r="X27" s="29"/>
      <c r="Y27" s="29"/>
      <c r="Z27" s="29"/>
      <c r="AA27" s="29"/>
    </row>
    <row r="28" spans="1:27" ht="15.75">
      <c r="A28" s="37"/>
      <c r="B28" s="38">
        <v>8.72</v>
      </c>
      <c r="C28" s="28"/>
      <c r="E28" s="39" t="s">
        <v>51</v>
      </c>
      <c r="F28" s="40"/>
      <c r="G28" s="40"/>
      <c r="H28" s="40"/>
      <c r="I28" s="40"/>
      <c r="J28" s="40"/>
      <c r="K28" s="40"/>
      <c r="L28" s="41"/>
      <c r="M28" s="33"/>
      <c r="W28" s="42"/>
      <c r="X28" s="42"/>
      <c r="Y28" s="42"/>
      <c r="Z28" s="42"/>
      <c r="AA28" s="42"/>
    </row>
    <row r="29" spans="1:13" ht="15.75">
      <c r="A29" s="43"/>
      <c r="B29" s="38">
        <v>3.36</v>
      </c>
      <c r="C29" s="2"/>
      <c r="D29" s="44"/>
      <c r="E29" s="39" t="s">
        <v>52</v>
      </c>
      <c r="F29" s="40"/>
      <c r="G29" s="40"/>
      <c r="H29" s="40"/>
      <c r="I29" s="40"/>
      <c r="J29" s="40"/>
      <c r="K29" s="40"/>
      <c r="L29" s="41"/>
      <c r="M29" s="33"/>
    </row>
    <row r="30" spans="1:21" ht="15.75">
      <c r="A30" s="43"/>
      <c r="B30" s="38">
        <f>SUM(B28:B29)</f>
        <v>12.08</v>
      </c>
      <c r="D30" s="44"/>
      <c r="E30" s="33" t="s">
        <v>53</v>
      </c>
      <c r="F30" s="33"/>
      <c r="G30" s="33"/>
      <c r="H30" s="33"/>
      <c r="I30" s="33"/>
      <c r="J30" s="33"/>
      <c r="K30" s="33"/>
      <c r="L30" s="33"/>
      <c r="M30" s="33">
        <v>5</v>
      </c>
      <c r="S30" s="44"/>
      <c r="T30" s="44"/>
      <c r="U30" s="44"/>
    </row>
    <row r="31" spans="1:25" ht="15.75">
      <c r="A31" s="45"/>
      <c r="B31" s="46" t="s">
        <v>54</v>
      </c>
      <c r="C31" s="46"/>
      <c r="D31" s="44"/>
      <c r="E31" s="47" t="s">
        <v>55</v>
      </c>
      <c r="F31" s="47"/>
      <c r="G31" s="47"/>
      <c r="H31" s="47"/>
      <c r="I31" s="47"/>
      <c r="J31" s="47"/>
      <c r="K31" s="47"/>
      <c r="L31" s="47"/>
      <c r="M31" s="33">
        <v>15</v>
      </c>
      <c r="O31" s="42"/>
      <c r="S31" s="38"/>
      <c r="T31" s="38"/>
      <c r="U31" s="38"/>
      <c r="W31" s="48"/>
      <c r="Y31" s="49"/>
    </row>
    <row r="32" spans="3:21" ht="15.75">
      <c r="C32" s="46"/>
      <c r="D32" s="46"/>
      <c r="E32" s="46"/>
      <c r="F32" s="46"/>
      <c r="G32" s="46"/>
      <c r="H32" s="46"/>
      <c r="I32" s="46"/>
      <c r="J32" s="46"/>
      <c r="K32" s="46"/>
      <c r="L32" s="48"/>
      <c r="P32" s="49"/>
      <c r="Q32" s="49"/>
      <c r="R32" s="50"/>
      <c r="S32" s="50"/>
      <c r="T32" s="51"/>
      <c r="U32" s="51"/>
    </row>
    <row r="33" spans="12:13" ht="15.75">
      <c r="L33" s="50"/>
      <c r="M33" s="50"/>
    </row>
  </sheetData>
  <sheetProtection/>
  <mergeCells count="26">
    <mergeCell ref="C32:K32"/>
    <mergeCell ref="R32:S32"/>
    <mergeCell ref="L33:M33"/>
    <mergeCell ref="W26:AA26"/>
    <mergeCell ref="E27:M27"/>
    <mergeCell ref="W27:AA27"/>
    <mergeCell ref="E28:L28"/>
    <mergeCell ref="E29:L29"/>
    <mergeCell ref="B31:C31"/>
    <mergeCell ref="E31:L31"/>
    <mergeCell ref="E22:L22"/>
    <mergeCell ref="E23:L23"/>
    <mergeCell ref="N23:O23"/>
    <mergeCell ref="P23:W23"/>
    <mergeCell ref="E24:L24"/>
    <mergeCell ref="P24:W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2022-04-15T07:00:25Z</dcterms:created>
  <dcterms:modified xsi:type="dcterms:W3CDTF">2022-04-15T07:00:38Z</dcterms:modified>
  <cp:category/>
  <cp:version/>
  <cp:contentType/>
  <cp:contentStatus/>
</cp:coreProperties>
</file>