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ир,1.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<sst xmlns="http://schemas.openxmlformats.org/spreadsheetml/2006/main" count="56" uniqueCount="56">
  <si>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</si>
  <si>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Кирова,    дом     1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</si>
  <si>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</si>
  <si>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</si>
  <si>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</si>
  <si>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</si>
  <si>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</si>
  <si>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</si>
  <si>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</si>
  <si>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</si>
  <si>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</si>
  <si>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</si>
  <si>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</si>
  <si>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</si>
  <si>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</si>
  <si>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</si>
  <si>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</si>
  <si>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</si>
  <si>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</si>
  <si>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</si>
  <si>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</si>
  <si>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</si>
  <si>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</si>
  <si>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</si>
  <si>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</si>
  <si>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</si>
  <si>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</si>
  <si>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</si>
  <si>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</si>
  <si>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</si>
  <si>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</si>
  <si>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</si>
  <si>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</si>
  <si>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</si>
  <si>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</si>
  <si>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</si>
  <si>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</si>
  <si>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</si>
  <si>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</si>
  <si>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</si>
  <si>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</si>
  <si>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</si>
  <si>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</si>
  <si>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</si>
  <si>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</si>
  <si>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1,46 руб./м2</t>
  </si>
  <si>
    <t>СОИ(     вода )               0,05 руб./м2</t>
  </si>
  <si>
    <t>Всего получено</t>
  </si>
  <si>
    <t xml:space="preserve">выполнено заявок    всего                  </t>
  </si>
  <si>
    <t>Всего израсходовано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</si>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</sst>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0" fontId="24" fillId="34" borderId="16" xfId="0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left"/>
    </xf>
    <xf numFmtId="0" fontId="24" fillId="34" borderId="15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34" borderId="16" xfId="0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20">
        <row r="8">
          <cell r="L8">
            <v>3431.71</v>
          </cell>
          <cell r="Q8">
            <v>68.84004442221031</v>
          </cell>
          <cell r="R8">
            <v>46.20497111344742</v>
          </cell>
          <cell r="AE8">
            <v>13128</v>
          </cell>
        </row>
        <row r="9">
          <cell r="L9">
            <v>5942.320000000001</v>
          </cell>
          <cell r="Q9">
            <v>44.154637325443694</v>
          </cell>
          <cell r="R9">
            <v>61.70848407155394</v>
          </cell>
          <cell r="AE9">
            <v>12519.63</v>
          </cell>
        </row>
        <row r="10">
          <cell r="L10">
            <v>5786.89</v>
          </cell>
          <cell r="Q10">
            <v>78.59290059914875</v>
          </cell>
          <cell r="R10">
            <v>110.07822107924937</v>
          </cell>
          <cell r="AE10">
            <v>12066.69</v>
          </cell>
        </row>
        <row r="11">
          <cell r="L11">
            <v>4499.16</v>
          </cell>
          <cell r="Q11">
            <v>68.76952509741541</v>
          </cell>
          <cell r="AE11">
            <v>12901.48</v>
          </cell>
        </row>
        <row r="12">
          <cell r="L12">
            <v>4652.45</v>
          </cell>
          <cell r="Q12">
            <v>91.763427193459</v>
          </cell>
          <cell r="R12">
            <v>201.5612968033674</v>
          </cell>
          <cell r="AE12">
            <v>13582.98</v>
          </cell>
        </row>
        <row r="13">
          <cell r="L13">
            <v>3632.09</v>
          </cell>
          <cell r="Q13">
            <v>86.80396751386485</v>
          </cell>
          <cell r="R13">
            <v>49.54090431207326</v>
          </cell>
          <cell r="AE13">
            <v>15284.84</v>
          </cell>
        </row>
        <row r="14">
          <cell r="L14">
            <v>6024.73</v>
          </cell>
          <cell r="Q14">
            <v>76.0641284281041</v>
          </cell>
          <cell r="R14">
            <v>115.72647862332576</v>
          </cell>
          <cell r="AE14">
            <v>14637.06</v>
          </cell>
        </row>
        <row r="15">
          <cell r="L15">
            <v>3585.5</v>
          </cell>
          <cell r="Q15">
            <v>55.546504512180334</v>
          </cell>
          <cell r="R15">
            <v>113.8146426798717</v>
          </cell>
          <cell r="AE15">
            <v>16428.51</v>
          </cell>
        </row>
        <row r="16">
          <cell r="L16">
            <v>5145.94</v>
          </cell>
          <cell r="Q16">
            <v>87.1202258317928</v>
          </cell>
          <cell r="R16">
            <v>96.74139160410056</v>
          </cell>
          <cell r="AE16">
            <v>16659.52</v>
          </cell>
        </row>
        <row r="17">
          <cell r="L17">
            <v>4876.88</v>
          </cell>
          <cell r="Q17">
            <v>76.93437812423055</v>
          </cell>
          <cell r="R17">
            <v>167.12327519023853</v>
          </cell>
          <cell r="AE17">
            <v>17159.59</v>
          </cell>
        </row>
        <row r="18">
          <cell r="L18">
            <v>4563.28</v>
          </cell>
          <cell r="Q18">
            <v>54.432673110219135</v>
          </cell>
          <cell r="R18">
            <v>9.166074031806083</v>
          </cell>
          <cell r="AE18">
            <v>18414.94</v>
          </cell>
        </row>
        <row r="19">
          <cell r="L19">
            <v>5179.54</v>
          </cell>
          <cell r="Q19">
            <v>48.35799177684933</v>
          </cell>
          <cell r="R19">
            <v>379.48658693128743</v>
          </cell>
          <cell r="AE19">
            <v>18833.3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20">
        <row r="8">
          <cell r="S8">
            <v>247.69416658133454</v>
          </cell>
        </row>
        <row r="9">
          <cell r="S9">
            <v>248.72204206938866</v>
          </cell>
        </row>
        <row r="10">
          <cell r="S10">
            <v>261.17954405757763</v>
          </cell>
        </row>
        <row r="11">
          <cell r="S11">
            <v>229.8020571868539</v>
          </cell>
        </row>
        <row r="12">
          <cell r="S12">
            <v>246.3481631263606</v>
          </cell>
        </row>
        <row r="13">
          <cell r="S13">
            <v>261.514084592145</v>
          </cell>
        </row>
        <row r="14">
          <cell r="S14">
            <v>259.54313897671796</v>
          </cell>
        </row>
        <row r="15">
          <cell r="S15">
            <v>250.3677166999527</v>
          </cell>
        </row>
        <row r="16">
          <cell r="S16">
            <v>269.04292138370926</v>
          </cell>
        </row>
        <row r="17">
          <cell r="S17">
            <v>234.31864975396988</v>
          </cell>
        </row>
        <row r="18">
          <cell r="S18">
            <v>247.26227766421874</v>
          </cell>
        </row>
        <row r="19">
          <cell r="S19">
            <v>291.9616540023372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7">
      <selection activeCell="B22" sqref="B22"/>
    </sheetView>
  </sheetViews>
  <sheetFormatPr defaultColWidth="9.140625" defaultRowHeight="12.75"/>
  <cols>
    <col min="1" max="1" width="14.421875" style="0" customWidth="1"/>
    <col min="2" max="2" width="11.7109375" style="0" customWidth="1"/>
    <col min="4" max="4" width="6.00390625" style="0" customWidth="1"/>
    <col min="5" max="5" width="5.00390625" style="0" customWidth="1"/>
    <col min="6" max="6" width="7.28125" style="0" customWidth="1"/>
    <col min="7" max="7" width="6.8515625" style="0" customWidth="1"/>
    <col min="8" max="9" width="7.57421875" style="0" customWidth="1"/>
    <col min="10" max="10" width="5.7109375" style="0" customWidth="1"/>
    <col min="11" max="11" width="5.28125" style="0" customWidth="1"/>
    <col min="12" max="12" width="4.7109375" style="0" customWidth="1"/>
    <col min="13" max="13" width="6.57421875" style="0" customWidth="1"/>
    <col min="14" max="14" width="4.7109375" style="0" customWidth="1"/>
    <col min="15" max="15" width="4.57421875" style="0" customWidth="1"/>
    <col min="16" max="16" width="4.00390625" style="0" customWidth="1"/>
    <col min="17" max="17" width="4.7109375" style="0" customWidth="1"/>
    <col min="18" max="18" width="4.00390625" style="0" customWidth="1"/>
    <col min="19" max="19" width="5.8515625" style="0" customWidth="1"/>
    <col min="20" max="20" width="5.7109375" style="0" customWidth="1"/>
    <col min="21" max="21" width="6.140625" style="0" customWidth="1"/>
    <col min="22" max="22" width="5.00390625" style="0" customWidth="1"/>
    <col min="23" max="23" width="5.28125" style="0" customWidth="1"/>
  </cols>
  <sheetData>
    <row r="1" spans="1:12" ht="15">
      <c r="A1" s="1" t="s">
        <v>0</v>
      </c>
      <c r="L1" s="2"/>
    </row>
    <row r="2" spans="1:15" ht="14.25">
      <c r="A2" s="2"/>
      <c r="B2">
        <v>613.3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21.7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14.75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8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18" customHeight="1">
      <c r="A8" s="23" t="s">
        <v>31</v>
      </c>
      <c r="B8" s="24">
        <f>'[1]Кир 1'!$L$8</f>
        <v>3431.71</v>
      </c>
      <c r="C8" s="24">
        <f>5.13*B2+(1.4+0.04)*B2</f>
        <v>4029.381</v>
      </c>
      <c r="D8" s="25">
        <f>C8*60/100</f>
        <v>2417.6286</v>
      </c>
      <c r="E8" s="25">
        <f>D8*28/100</f>
        <v>676.936008</v>
      </c>
      <c r="F8" s="24">
        <v>0</v>
      </c>
      <c r="G8" s="24">
        <f>'[1]Кир 1'!$Q8</f>
        <v>68.84004442221031</v>
      </c>
      <c r="H8" s="24">
        <f>'[1]Кир 1'!$R8</f>
        <v>46.20497111344742</v>
      </c>
      <c r="I8" s="24">
        <f>'[2]Кир 1'!$S8</f>
        <v>247.69416658133454</v>
      </c>
      <c r="J8" s="25">
        <f>C8-(D8+E8+F8+G8+H8+I8)</f>
        <v>572.0772098830075</v>
      </c>
      <c r="K8" s="23"/>
      <c r="L8" s="23">
        <v>66.67</v>
      </c>
      <c r="M8" s="26"/>
      <c r="N8" s="26"/>
      <c r="O8" s="23"/>
      <c r="P8" s="27"/>
      <c r="Q8" s="27"/>
      <c r="R8" s="27"/>
      <c r="S8" s="27"/>
      <c r="T8" s="27"/>
      <c r="U8" s="27"/>
      <c r="V8" s="27"/>
      <c r="W8" s="27"/>
      <c r="X8" s="23">
        <f>SUM(K8:W8)</f>
        <v>66.67</v>
      </c>
      <c r="Y8" s="24">
        <f>C8+X8</f>
        <v>4096.0509999999995</v>
      </c>
      <c r="Z8" s="24">
        <f>B8-C8-X8</f>
        <v>-664.3409999999998</v>
      </c>
      <c r="AA8" s="23">
        <f>'[1]Кир 1'!$AE$8</f>
        <v>13128</v>
      </c>
    </row>
    <row r="9" spans="1:27" ht="18" customHeight="1">
      <c r="A9" s="23" t="s">
        <v>32</v>
      </c>
      <c r="B9" s="24">
        <f>'[1]Кир 1'!$L$9</f>
        <v>5942.320000000001</v>
      </c>
      <c r="C9" s="24">
        <f>5.13*B2+(1.4+0.04)*B2</f>
        <v>4029.381</v>
      </c>
      <c r="D9" s="25">
        <f>C9*58.6/100</f>
        <v>2361.217266</v>
      </c>
      <c r="E9" s="25">
        <f aca="true" t="shared" si="0" ref="E9:E20">D9*28/100</f>
        <v>661.1408344800001</v>
      </c>
      <c r="F9" s="24">
        <v>640.32</v>
      </c>
      <c r="G9" s="24">
        <f>'[1]Кир 1'!$Q9</f>
        <v>44.154637325443694</v>
      </c>
      <c r="H9" s="24">
        <f>'[1]Кир 1'!$R9</f>
        <v>61.70848407155394</v>
      </c>
      <c r="I9" s="24">
        <f>'[2]Кир 1'!$S9</f>
        <v>248.72204206938866</v>
      </c>
      <c r="J9" s="25">
        <f aca="true" t="shared" si="1" ref="J9:J19">C9-(D9+E9+F9+G9+H9+I9)</f>
        <v>12.117736053613044</v>
      </c>
      <c r="K9" s="23"/>
      <c r="L9" s="23">
        <v>66.67</v>
      </c>
      <c r="M9" s="23"/>
      <c r="N9" s="23"/>
      <c r="O9" s="23"/>
      <c r="P9" s="27"/>
      <c r="Q9" s="27"/>
      <c r="R9" s="27"/>
      <c r="S9" s="27"/>
      <c r="T9" s="27">
        <v>9000</v>
      </c>
      <c r="U9" s="27"/>
      <c r="V9" s="27"/>
      <c r="W9" s="27">
        <f>498</f>
        <v>498</v>
      </c>
      <c r="X9" s="23">
        <f>K9+L9+M9+N9+O9+P9+V9+W9+R9+S9+T9+U9</f>
        <v>9564.67</v>
      </c>
      <c r="Y9" s="24">
        <f aca="true" t="shared" si="2" ref="Y9:Y19">C9+X9</f>
        <v>13594.051</v>
      </c>
      <c r="Z9" s="24">
        <f aca="true" t="shared" si="3" ref="Z9:Z19">B9-C9-X9</f>
        <v>-7651.731</v>
      </c>
      <c r="AA9" s="24">
        <f>'[1]Кир 1'!$AE$9</f>
        <v>12519.63</v>
      </c>
    </row>
    <row r="10" spans="1:27" ht="18" customHeight="1">
      <c r="A10" s="23" t="s">
        <v>33</v>
      </c>
      <c r="B10" s="24">
        <f>'[1]Кир 1'!$L$10</f>
        <v>5786.89</v>
      </c>
      <c r="C10" s="24">
        <f>5.13*B2+(1.4+0.04)*B2</f>
        <v>4029.381</v>
      </c>
      <c r="D10" s="25">
        <f>C10*60/100</f>
        <v>2417.6286</v>
      </c>
      <c r="E10" s="25">
        <f t="shared" si="0"/>
        <v>676.936008</v>
      </c>
      <c r="F10" s="24">
        <v>1545.6</v>
      </c>
      <c r="G10" s="24">
        <f>'[1]Кир 1'!$Q10</f>
        <v>78.59290059914875</v>
      </c>
      <c r="H10" s="24">
        <f>'[1]Кир 1'!$R10</f>
        <v>110.07822107924937</v>
      </c>
      <c r="I10" s="24">
        <f>'[2]Кир 1'!$S10</f>
        <v>261.17954405757763</v>
      </c>
      <c r="J10" s="25">
        <f t="shared" si="1"/>
        <v>-1060.634273735976</v>
      </c>
      <c r="K10" s="23"/>
      <c r="L10" s="23">
        <v>66.67</v>
      </c>
      <c r="M10" s="23"/>
      <c r="N10" s="23"/>
      <c r="O10" s="23"/>
      <c r="P10" s="27"/>
      <c r="Q10" s="27"/>
      <c r="R10" s="27"/>
      <c r="S10" s="27"/>
      <c r="T10" s="27"/>
      <c r="U10" s="27"/>
      <c r="V10" s="27"/>
      <c r="W10" s="27"/>
      <c r="X10" s="23">
        <f aca="true" t="shared" si="4" ref="X10:X19">K10+L10+M10+N10+O10+P10+V10+W10+R10+S10</f>
        <v>66.67</v>
      </c>
      <c r="Y10" s="24">
        <f t="shared" si="2"/>
        <v>4096.0509999999995</v>
      </c>
      <c r="Z10" s="24">
        <f t="shared" si="3"/>
        <v>1690.8390000000004</v>
      </c>
      <c r="AA10" s="24">
        <f>'[1]Кир 1'!$AE$10</f>
        <v>12066.69</v>
      </c>
    </row>
    <row r="11" spans="1:27" ht="18" customHeight="1">
      <c r="A11" s="23" t="s">
        <v>34</v>
      </c>
      <c r="B11" s="24">
        <f>'[1]Кир 1'!$L$11</f>
        <v>4499.16</v>
      </c>
      <c r="C11" s="24">
        <f>5.13*B2+(1.4+0.04)*B2</f>
        <v>4029.381</v>
      </c>
      <c r="D11" s="25">
        <f>C11*60/100</f>
        <v>2417.6286</v>
      </c>
      <c r="E11" s="25">
        <f t="shared" si="0"/>
        <v>676.936008</v>
      </c>
      <c r="F11" s="24">
        <v>0</v>
      </c>
      <c r="G11" s="24">
        <f>'[1]Кир 1'!$Q11</f>
        <v>68.76952509741541</v>
      </c>
      <c r="H11" s="24">
        <v>559.24</v>
      </c>
      <c r="I11" s="24">
        <f>'[2]Кир 1'!$S11</f>
        <v>229.8020571868539</v>
      </c>
      <c r="J11" s="25">
        <f t="shared" si="1"/>
        <v>77.00480971573097</v>
      </c>
      <c r="K11" s="23"/>
      <c r="L11" s="23">
        <v>66.67</v>
      </c>
      <c r="M11" s="23"/>
      <c r="N11" s="23"/>
      <c r="O11" s="23"/>
      <c r="P11" s="27"/>
      <c r="Q11" s="27"/>
      <c r="R11" s="27"/>
      <c r="S11" s="27"/>
      <c r="T11" s="27"/>
      <c r="U11" s="27"/>
      <c r="V11" s="27"/>
      <c r="W11" s="27"/>
      <c r="X11" s="23">
        <f t="shared" si="4"/>
        <v>66.67</v>
      </c>
      <c r="Y11" s="24">
        <f t="shared" si="2"/>
        <v>4096.0509999999995</v>
      </c>
      <c r="Z11" s="24">
        <f t="shared" si="3"/>
        <v>403.109</v>
      </c>
      <c r="AA11" s="24">
        <f>'[1]Кир 1'!$AE$11</f>
        <v>12901.48</v>
      </c>
    </row>
    <row r="12" spans="1:27" ht="18" customHeight="1">
      <c r="A12" s="23" t="s">
        <v>35</v>
      </c>
      <c r="B12" s="24">
        <f>'[1]Кир 1'!$L$12</f>
        <v>4652.45</v>
      </c>
      <c r="C12" s="24">
        <f>5.13*B2+(1.4+0.04)*B2</f>
        <v>4029.381</v>
      </c>
      <c r="D12" s="25">
        <f aca="true" t="shared" si="5" ref="D12:D17">C12*60/100</f>
        <v>2417.6286</v>
      </c>
      <c r="E12" s="25">
        <f t="shared" si="0"/>
        <v>676.936008</v>
      </c>
      <c r="F12" s="24">
        <v>0</v>
      </c>
      <c r="G12" s="24">
        <f>'[1]Кир 1'!$Q12</f>
        <v>91.763427193459</v>
      </c>
      <c r="H12" s="24">
        <f>'[1]Кир 1'!$R12</f>
        <v>201.5612968033674</v>
      </c>
      <c r="I12" s="24">
        <f>'[2]Кир 1'!$S12</f>
        <v>246.3481631263606</v>
      </c>
      <c r="J12" s="25">
        <f t="shared" si="1"/>
        <v>395.1435048768126</v>
      </c>
      <c r="K12" s="23"/>
      <c r="L12" s="23">
        <v>66.67</v>
      </c>
      <c r="M12" s="23"/>
      <c r="N12" s="23"/>
      <c r="O12" s="23"/>
      <c r="P12" s="27"/>
      <c r="Q12" s="27"/>
      <c r="R12" s="27"/>
      <c r="S12" s="27">
        <v>1700</v>
      </c>
      <c r="T12" s="27"/>
      <c r="U12" s="27">
        <v>2817</v>
      </c>
      <c r="V12" s="27"/>
      <c r="W12" s="27"/>
      <c r="X12" s="23">
        <f>K12+L12+M12+N12+O12+P12+V12+W12+R12+S12+T12+U12</f>
        <v>4583.67</v>
      </c>
      <c r="Y12" s="24">
        <f t="shared" si="2"/>
        <v>8613.051</v>
      </c>
      <c r="Z12" s="24">
        <f t="shared" si="3"/>
        <v>-3960.601</v>
      </c>
      <c r="AA12" s="24">
        <f>'[1]Кир 1'!$AE$12</f>
        <v>13582.98</v>
      </c>
    </row>
    <row r="13" spans="1:27" ht="18" customHeight="1">
      <c r="A13" s="23" t="s">
        <v>36</v>
      </c>
      <c r="B13" s="24">
        <f>'[1]Кир 1'!$L$13</f>
        <v>3632.09</v>
      </c>
      <c r="C13" s="24">
        <f>5.13*B2+(1.4+0.04)*B2</f>
        <v>4029.381</v>
      </c>
      <c r="D13" s="25">
        <f t="shared" si="5"/>
        <v>2417.6286</v>
      </c>
      <c r="E13" s="25">
        <f t="shared" si="0"/>
        <v>676.936008</v>
      </c>
      <c r="F13" s="24">
        <v>0</v>
      </c>
      <c r="G13" s="24">
        <f>'[1]Кир 1'!$Q13</f>
        <v>86.80396751386485</v>
      </c>
      <c r="H13" s="24">
        <f>'[1]Кир 1'!$R13</f>
        <v>49.54090431207326</v>
      </c>
      <c r="I13" s="24">
        <f>'[2]Кир 1'!$S13</f>
        <v>261.514084592145</v>
      </c>
      <c r="J13" s="25">
        <f t="shared" si="1"/>
        <v>536.9574355819168</v>
      </c>
      <c r="K13" s="23"/>
      <c r="L13" s="23">
        <v>66.67</v>
      </c>
      <c r="M13" s="23"/>
      <c r="N13" s="23"/>
      <c r="O13" s="28"/>
      <c r="P13" s="27"/>
      <c r="Q13" s="27"/>
      <c r="R13" s="27"/>
      <c r="S13" s="27"/>
      <c r="T13" s="27"/>
      <c r="U13" s="27">
        <v>2817</v>
      </c>
      <c r="V13" s="27"/>
      <c r="W13" s="27"/>
      <c r="X13" s="23">
        <f>K13+L13+M13+N13+O13+P13+V13+W13+R13+S13+T13+U13</f>
        <v>2883.67</v>
      </c>
      <c r="Y13" s="24">
        <f t="shared" si="2"/>
        <v>6913.0509999999995</v>
      </c>
      <c r="Z13" s="24">
        <f t="shared" si="3"/>
        <v>-3280.961</v>
      </c>
      <c r="AA13" s="24">
        <f>'[1]Кир 1'!$AE$13</f>
        <v>15284.84</v>
      </c>
    </row>
    <row r="14" spans="1:27" ht="18" customHeight="1">
      <c r="A14" s="23" t="s">
        <v>37</v>
      </c>
      <c r="B14" s="24">
        <f>'[1]Кир 1'!$L$14</f>
        <v>6024.73</v>
      </c>
      <c r="C14" s="24">
        <f>5.13*B2+(1.46+0.05)*B2</f>
        <v>4072.312</v>
      </c>
      <c r="D14" s="25">
        <f t="shared" si="5"/>
        <v>2443.3872</v>
      </c>
      <c r="E14" s="25">
        <f t="shared" si="0"/>
        <v>684.148416</v>
      </c>
      <c r="F14" s="24">
        <v>490.24</v>
      </c>
      <c r="G14" s="24">
        <f>'[1]Кир 1'!$Q14</f>
        <v>76.0641284281041</v>
      </c>
      <c r="H14" s="24">
        <f>'[1]Кир 1'!$R14</f>
        <v>115.72647862332576</v>
      </c>
      <c r="I14" s="24">
        <f>'[2]Кир 1'!$S14</f>
        <v>259.54313897671796</v>
      </c>
      <c r="J14" s="25">
        <f t="shared" si="1"/>
        <v>3.2026379718518</v>
      </c>
      <c r="K14" s="23"/>
      <c r="L14" s="23">
        <v>66.67</v>
      </c>
      <c r="M14" s="23"/>
      <c r="N14" s="23"/>
      <c r="O14" s="28"/>
      <c r="P14" s="27"/>
      <c r="Q14" s="27"/>
      <c r="R14" s="27"/>
      <c r="S14" s="27"/>
      <c r="T14" s="27"/>
      <c r="U14" s="27"/>
      <c r="V14" s="27"/>
      <c r="W14" s="27"/>
      <c r="X14" s="23">
        <f t="shared" si="4"/>
        <v>66.67</v>
      </c>
      <c r="Y14" s="24">
        <f t="shared" si="2"/>
        <v>4138.982</v>
      </c>
      <c r="Z14" s="24">
        <f t="shared" si="3"/>
        <v>1885.7479999999996</v>
      </c>
      <c r="AA14" s="24">
        <f>'[1]Кир 1'!$AE$14</f>
        <v>14637.06</v>
      </c>
    </row>
    <row r="15" spans="1:27" ht="18" customHeight="1">
      <c r="A15" s="23" t="s">
        <v>38</v>
      </c>
      <c r="B15" s="24">
        <f>'[1]Кир 1'!$L$15</f>
        <v>3585.5</v>
      </c>
      <c r="C15" s="24">
        <f>5.13*B2+(1.46+0.05)*B2</f>
        <v>4072.312</v>
      </c>
      <c r="D15" s="25">
        <f t="shared" si="5"/>
        <v>2443.3872</v>
      </c>
      <c r="E15" s="25">
        <f t="shared" si="0"/>
        <v>684.148416</v>
      </c>
      <c r="F15" s="24">
        <v>432.79</v>
      </c>
      <c r="G15" s="24">
        <f>'[1]Кир 1'!$Q15</f>
        <v>55.546504512180334</v>
      </c>
      <c r="H15" s="24">
        <f>'[1]Кир 1'!$R15</f>
        <v>113.8146426798717</v>
      </c>
      <c r="I15" s="24">
        <f>'[2]Кир 1'!$S15</f>
        <v>250.3677166999527</v>
      </c>
      <c r="J15" s="25">
        <f t="shared" si="1"/>
        <v>92.25752010799488</v>
      </c>
      <c r="K15" s="23"/>
      <c r="L15" s="23">
        <v>66.67</v>
      </c>
      <c r="M15" s="23"/>
      <c r="N15" s="23"/>
      <c r="O15" s="28"/>
      <c r="P15" s="27"/>
      <c r="Q15" s="27"/>
      <c r="R15" s="27"/>
      <c r="S15" s="27"/>
      <c r="T15" s="27"/>
      <c r="U15" s="27"/>
      <c r="V15" s="27"/>
      <c r="W15" s="27"/>
      <c r="X15" s="23">
        <f t="shared" si="4"/>
        <v>66.67</v>
      </c>
      <c r="Y15" s="24">
        <f t="shared" si="2"/>
        <v>4138.982</v>
      </c>
      <c r="Z15" s="24">
        <f t="shared" si="3"/>
        <v>-553.4819999999999</v>
      </c>
      <c r="AA15" s="24">
        <f>'[1]Кир 1'!$AE$15</f>
        <v>16428.51</v>
      </c>
    </row>
    <row r="16" spans="1:27" ht="18" customHeight="1">
      <c r="A16" s="23" t="s">
        <v>39</v>
      </c>
      <c r="B16" s="24">
        <f>'[1]Кир 1'!$L$16</f>
        <v>5145.94</v>
      </c>
      <c r="C16" s="24">
        <f>5.13*B2+(1.46+0.05)*B2</f>
        <v>4072.312</v>
      </c>
      <c r="D16" s="25">
        <f>C16*55/100</f>
        <v>2239.7716</v>
      </c>
      <c r="E16" s="25">
        <f t="shared" si="0"/>
        <v>627.136048</v>
      </c>
      <c r="F16" s="24">
        <v>857.92</v>
      </c>
      <c r="G16" s="24">
        <f>'[1]Кир 1'!$Q16</f>
        <v>87.1202258317928</v>
      </c>
      <c r="H16" s="24">
        <f>'[1]Кир 1'!$R16</f>
        <v>96.74139160410056</v>
      </c>
      <c r="I16" s="24">
        <f>'[2]Кир 1'!$S16</f>
        <v>269.04292138370926</v>
      </c>
      <c r="J16" s="25">
        <f t="shared" si="1"/>
        <v>-105.42018681960235</v>
      </c>
      <c r="K16" s="23"/>
      <c r="L16" s="23">
        <v>66.67</v>
      </c>
      <c r="M16" s="23"/>
      <c r="N16" s="23"/>
      <c r="O16" s="28"/>
      <c r="P16" s="27"/>
      <c r="Q16" s="27"/>
      <c r="R16" s="27"/>
      <c r="S16" s="27"/>
      <c r="T16" s="27"/>
      <c r="U16" s="27"/>
      <c r="V16" s="27"/>
      <c r="W16" s="27"/>
      <c r="X16" s="23">
        <f t="shared" si="4"/>
        <v>66.67</v>
      </c>
      <c r="Y16" s="24">
        <f t="shared" si="2"/>
        <v>4138.982</v>
      </c>
      <c r="Z16" s="24">
        <f t="shared" si="3"/>
        <v>1006.9579999999997</v>
      </c>
      <c r="AA16" s="24">
        <f>'[1]Кир 1'!$AE$16</f>
        <v>16659.52</v>
      </c>
    </row>
    <row r="17" spans="1:27" ht="18" customHeight="1">
      <c r="A17" s="23" t="s">
        <v>40</v>
      </c>
      <c r="B17" s="24">
        <f>'[1]Кир 1'!$L$17</f>
        <v>4876.88</v>
      </c>
      <c r="C17" s="24">
        <f>5.38*B2+(1.46+0.05)*B2</f>
        <v>4225.637</v>
      </c>
      <c r="D17" s="25">
        <f t="shared" si="5"/>
        <v>2535.3821999999996</v>
      </c>
      <c r="E17" s="25">
        <f t="shared" si="0"/>
        <v>709.9070159999999</v>
      </c>
      <c r="F17" s="24">
        <v>375.34</v>
      </c>
      <c r="G17" s="24">
        <f>'[1]Кир 1'!$Q17</f>
        <v>76.93437812423055</v>
      </c>
      <c r="H17" s="24">
        <f>'[1]Кир 1'!$R17</f>
        <v>167.12327519023853</v>
      </c>
      <c r="I17" s="24">
        <f>'[2]Кир 1'!$S17</f>
        <v>234.31864975396988</v>
      </c>
      <c r="J17" s="25">
        <f t="shared" si="1"/>
        <v>126.63148093156178</v>
      </c>
      <c r="K17" s="23"/>
      <c r="L17" s="23">
        <v>66.67</v>
      </c>
      <c r="M17" s="23"/>
      <c r="N17" s="23"/>
      <c r="O17" s="28"/>
      <c r="P17" s="27"/>
      <c r="Q17" s="27"/>
      <c r="R17" s="27"/>
      <c r="S17" s="27"/>
      <c r="T17" s="27"/>
      <c r="U17" s="27"/>
      <c r="V17" s="27"/>
      <c r="W17" s="27"/>
      <c r="X17" s="23">
        <f t="shared" si="4"/>
        <v>66.67</v>
      </c>
      <c r="Y17" s="24">
        <f t="shared" si="2"/>
        <v>4292.307</v>
      </c>
      <c r="Z17" s="24">
        <f t="shared" si="3"/>
        <v>584.5730000000004</v>
      </c>
      <c r="AA17" s="24">
        <f>'[1]Кир 1'!$AE$17</f>
        <v>17159.59</v>
      </c>
    </row>
    <row r="18" spans="1:27" ht="18" customHeight="1">
      <c r="A18" s="23" t="s">
        <v>41</v>
      </c>
      <c r="B18" s="24">
        <f>'[1]Кир 1'!$L$18</f>
        <v>4563.28</v>
      </c>
      <c r="C18" s="24">
        <f>5.38*B2+(1.46+0.05)*B2</f>
        <v>4225.637</v>
      </c>
      <c r="D18" s="25">
        <f>C18*56.5/100</f>
        <v>2387.484905</v>
      </c>
      <c r="E18" s="25">
        <f t="shared" si="0"/>
        <v>668.4957733999998</v>
      </c>
      <c r="F18" s="24">
        <v>1478.38</v>
      </c>
      <c r="G18" s="24">
        <f>'[1]Кир 1'!$Q18</f>
        <v>54.432673110219135</v>
      </c>
      <c r="H18" s="24">
        <f>'[1]Кир 1'!$R18</f>
        <v>9.166074031806083</v>
      </c>
      <c r="I18" s="24">
        <f>'[2]Кир 1'!$S18</f>
        <v>247.26227766421874</v>
      </c>
      <c r="J18" s="25">
        <f t="shared" si="1"/>
        <v>-619.5847032062438</v>
      </c>
      <c r="K18" s="23"/>
      <c r="L18" s="23">
        <v>66.67</v>
      </c>
      <c r="M18" s="23">
        <v>12800</v>
      </c>
      <c r="N18" s="23"/>
      <c r="O18" s="28"/>
      <c r="P18" s="27"/>
      <c r="Q18" s="27"/>
      <c r="R18" s="27"/>
      <c r="S18" s="27"/>
      <c r="T18" s="27"/>
      <c r="U18" s="27"/>
      <c r="V18" s="27"/>
      <c r="W18" s="27"/>
      <c r="X18" s="23">
        <f t="shared" si="4"/>
        <v>12866.67</v>
      </c>
      <c r="Y18" s="24">
        <f t="shared" si="2"/>
        <v>17092.307</v>
      </c>
      <c r="Z18" s="24">
        <f t="shared" si="3"/>
        <v>-12529.027</v>
      </c>
      <c r="AA18" s="24">
        <f>'[1]Кир 1'!$AE$18</f>
        <v>18414.94</v>
      </c>
    </row>
    <row r="19" spans="1:27" ht="18" customHeight="1">
      <c r="A19" s="23" t="s">
        <v>42</v>
      </c>
      <c r="B19" s="24">
        <f>'[1]Кир 1'!$L$19</f>
        <v>5179.54</v>
      </c>
      <c r="C19" s="24">
        <f>5.38*B2+(1.46+0.05)*B2</f>
        <v>4225.637</v>
      </c>
      <c r="D19" s="25">
        <f>C19*60/100</f>
        <v>2535.3821999999996</v>
      </c>
      <c r="E19" s="25">
        <f t="shared" si="0"/>
        <v>709.9070159999999</v>
      </c>
      <c r="F19" s="24">
        <v>1018.78</v>
      </c>
      <c r="G19" s="24">
        <f>'[1]Кир 1'!$Q19</f>
        <v>48.35799177684933</v>
      </c>
      <c r="H19" s="24">
        <f>'[1]Кир 1'!$R19</f>
        <v>379.48658693128743</v>
      </c>
      <c r="I19" s="24">
        <f>'[2]Кир 1'!$S19</f>
        <v>291.9616540023372</v>
      </c>
      <c r="J19" s="25">
        <f t="shared" si="1"/>
        <v>-758.2384487104728</v>
      </c>
      <c r="K19" s="23"/>
      <c r="L19" s="23">
        <v>66.67</v>
      </c>
      <c r="M19" s="23"/>
      <c r="N19" s="23"/>
      <c r="O19" s="28"/>
      <c r="P19" s="27"/>
      <c r="Q19" s="27"/>
      <c r="R19" s="27"/>
      <c r="S19" s="27"/>
      <c r="T19" s="27"/>
      <c r="U19" s="27"/>
      <c r="V19" s="27"/>
      <c r="W19" s="27"/>
      <c r="X19" s="23">
        <f t="shared" si="4"/>
        <v>66.67</v>
      </c>
      <c r="Y19" s="24">
        <f t="shared" si="2"/>
        <v>4292.307</v>
      </c>
      <c r="Z19" s="24">
        <f t="shared" si="3"/>
        <v>887.2330000000003</v>
      </c>
      <c r="AA19" s="24">
        <f>'[1]Кир 1'!$AE$19</f>
        <v>18833.3</v>
      </c>
    </row>
    <row r="20" spans="1:27" ht="18" customHeight="1">
      <c r="A20" s="29" t="s">
        <v>43</v>
      </c>
      <c r="B20" s="30">
        <f>B8+B9+B10+B11+B12+B13+B14+B15+B16+B17+B18+B19</f>
        <v>57320.490000000005</v>
      </c>
      <c r="C20" s="30">
        <f>C8+C9+C10+C11+C12+C13+C14+C15+C16+C17+C18+C19</f>
        <v>49070.133</v>
      </c>
      <c r="D20" s="31">
        <f>SUM(D8:D19)</f>
        <v>29034.155571000003</v>
      </c>
      <c r="E20" s="31">
        <f t="shared" si="0"/>
        <v>8129.563559880001</v>
      </c>
      <c r="F20" s="31">
        <f>SUM(F8:F19)</f>
        <v>6839.37</v>
      </c>
      <c r="G20" s="31">
        <f>SUM(G8:G19)</f>
        <v>837.3804039349184</v>
      </c>
      <c r="H20" s="31">
        <f>SUM(H8:H19)</f>
        <v>1910.3923264403215</v>
      </c>
      <c r="I20" s="31">
        <f>SUM(I8:I19)</f>
        <v>3047.7564160945662</v>
      </c>
      <c r="J20" s="31">
        <f>SUM(J8:J19)</f>
        <v>-728.4852773498055</v>
      </c>
      <c r="K20" s="29">
        <f aca="true" t="shared" si="6" ref="K20:Q20">K8+K9+K10+K11+K12+K13+K14+K15+K16+K17+K18+K19</f>
        <v>0</v>
      </c>
      <c r="L20" s="30">
        <f t="shared" si="6"/>
        <v>800.0399999999998</v>
      </c>
      <c r="M20" s="29">
        <f t="shared" si="6"/>
        <v>12800</v>
      </c>
      <c r="N20" s="29">
        <f t="shared" si="6"/>
        <v>0</v>
      </c>
      <c r="O20" s="29">
        <f t="shared" si="6"/>
        <v>0</v>
      </c>
      <c r="P20" s="29">
        <f t="shared" si="6"/>
        <v>0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1700</v>
      </c>
      <c r="T20" s="29">
        <f>SUM(T8:T19)</f>
        <v>9000</v>
      </c>
      <c r="U20" s="29">
        <f>SUM(U8:U19)</f>
        <v>5634</v>
      </c>
      <c r="V20" s="29">
        <f>V8+V9+V10+V11+V12+V13+V14+V15+V16+V17+V18+V19</f>
        <v>0</v>
      </c>
      <c r="W20" s="29">
        <f>W8+W9+W10+W11+W12+W13+W14+W15+W16+W17+W18+W19</f>
        <v>498</v>
      </c>
      <c r="X20" s="25">
        <f>K20+L20+M20+N20+O20+P20+V20+W20+R20+S20+T20+U20</f>
        <v>30432.04</v>
      </c>
      <c r="Y20" s="25">
        <f>C20+X20</f>
        <v>79502.17300000001</v>
      </c>
      <c r="Z20" s="25">
        <f>B20-C20-X20</f>
        <v>-22181.682999999997</v>
      </c>
      <c r="AA20" s="23"/>
    </row>
    <row r="21" spans="4:10" ht="12.75">
      <c r="D21" s="32"/>
      <c r="E21" s="32"/>
      <c r="F21" s="32"/>
      <c r="G21" s="32"/>
      <c r="H21" s="32"/>
      <c r="I21" s="32"/>
      <c r="J21" s="32"/>
    </row>
    <row r="22" spans="1:25" ht="12.75">
      <c r="A22" s="2"/>
      <c r="B22" s="33"/>
      <c r="E22" s="34" t="s">
        <v>44</v>
      </c>
      <c r="F22" s="34"/>
      <c r="G22" s="34"/>
      <c r="H22" s="34"/>
      <c r="I22" s="34"/>
      <c r="J22" s="34"/>
      <c r="K22" s="34"/>
      <c r="L22" s="2"/>
      <c r="Y22" s="35"/>
    </row>
    <row r="23" spans="1:25" ht="12.75">
      <c r="A23" s="2"/>
      <c r="B23" s="33"/>
      <c r="E23" s="36" t="s">
        <v>45</v>
      </c>
      <c r="F23" s="36"/>
      <c r="G23" s="36"/>
      <c r="H23" s="36"/>
      <c r="I23" s="36"/>
      <c r="J23" s="36"/>
      <c r="K23" s="36"/>
      <c r="L23" s="2"/>
      <c r="P23" s="34"/>
      <c r="Q23" s="34"/>
      <c r="R23" s="34"/>
      <c r="S23" s="34"/>
      <c r="T23" s="34"/>
      <c r="U23" s="34"/>
      <c r="V23" s="34"/>
      <c r="W23" s="34"/>
      <c r="Y23" s="35"/>
    </row>
    <row r="24" spans="1:23" ht="15.75">
      <c r="A24" s="2"/>
      <c r="B24" s="33"/>
      <c r="E24" s="36" t="s">
        <v>46</v>
      </c>
      <c r="F24" s="36"/>
      <c r="G24" s="36"/>
      <c r="H24" s="36"/>
      <c r="I24" s="36"/>
      <c r="J24" s="36"/>
      <c r="K24" s="36"/>
      <c r="L24" s="37"/>
      <c r="N24" s="38"/>
      <c r="O24" s="39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40"/>
      <c r="B25" s="41"/>
      <c r="E25" s="42"/>
      <c r="L25" s="2"/>
      <c r="P25" s="36"/>
      <c r="Q25" s="36"/>
      <c r="R25" s="36"/>
      <c r="S25" s="36"/>
      <c r="T25" s="36"/>
      <c r="U25" s="36"/>
      <c r="V25" s="36"/>
      <c r="W25" s="36"/>
    </row>
    <row r="26" spans="1:23" ht="15">
      <c r="A26" s="40" t="s">
        <v>47</v>
      </c>
      <c r="C26" s="41">
        <f>B20</f>
        <v>57320.490000000005</v>
      </c>
      <c r="E26" s="43" t="s">
        <v>48</v>
      </c>
      <c r="F26" s="43"/>
      <c r="G26" s="43"/>
      <c r="H26" s="43"/>
      <c r="I26" s="43"/>
      <c r="J26" s="43"/>
      <c r="K26" s="43"/>
      <c r="L26" s="43"/>
      <c r="M26" s="43">
        <v>6</v>
      </c>
      <c r="P26" s="39"/>
      <c r="Q26" s="39"/>
      <c r="R26" s="39"/>
      <c r="S26" s="39"/>
      <c r="T26" s="39"/>
      <c r="U26" s="39"/>
      <c r="V26" s="39"/>
      <c r="W26" s="39"/>
    </row>
    <row r="27" spans="1:13" ht="15">
      <c r="A27" s="40" t="s">
        <v>49</v>
      </c>
      <c r="C27" s="41">
        <f>C20+X20</f>
        <v>79502.17300000001</v>
      </c>
      <c r="D27" s="35"/>
      <c r="E27" s="44" t="s">
        <v>50</v>
      </c>
      <c r="F27" s="45"/>
      <c r="G27" s="45"/>
      <c r="H27" s="45"/>
      <c r="I27" s="45"/>
      <c r="J27" s="45"/>
      <c r="K27" s="45"/>
      <c r="L27" s="45"/>
      <c r="M27" s="46"/>
    </row>
    <row r="28" spans="2:13" ht="15">
      <c r="B28" s="2"/>
      <c r="E28" s="47" t="s">
        <v>51</v>
      </c>
      <c r="F28" s="48"/>
      <c r="G28" s="48"/>
      <c r="H28" s="48"/>
      <c r="I28" s="48"/>
      <c r="J28" s="48"/>
      <c r="K28" s="48"/>
      <c r="L28" s="49"/>
      <c r="M28" s="43"/>
    </row>
    <row r="29" spans="1:13" ht="15.75">
      <c r="A29" s="50"/>
      <c r="B29" s="51">
        <v>5.38</v>
      </c>
      <c r="E29" s="47" t="s">
        <v>52</v>
      </c>
      <c r="F29" s="48"/>
      <c r="G29" s="48"/>
      <c r="H29" s="48"/>
      <c r="I29" s="48"/>
      <c r="J29" s="48"/>
      <c r="K29" s="48"/>
      <c r="L29" s="49"/>
      <c r="M29" s="43"/>
    </row>
    <row r="30" spans="1:15" ht="15.75">
      <c r="A30" s="52"/>
      <c r="B30" s="51">
        <v>2.23</v>
      </c>
      <c r="E30" s="43" t="s">
        <v>53</v>
      </c>
      <c r="F30" s="43"/>
      <c r="G30" s="43"/>
      <c r="H30" s="43"/>
      <c r="I30" s="43"/>
      <c r="J30" s="43"/>
      <c r="K30" s="43"/>
      <c r="L30" s="43"/>
      <c r="M30" s="43"/>
      <c r="N30" s="51"/>
      <c r="O30" s="53"/>
    </row>
    <row r="31" spans="1:15" ht="15.75">
      <c r="A31" s="52"/>
      <c r="B31" s="51">
        <f>SUM(B29:B30)</f>
        <v>7.609999999999999</v>
      </c>
      <c r="E31" s="54" t="s">
        <v>54</v>
      </c>
      <c r="F31" s="54"/>
      <c r="G31" s="54"/>
      <c r="H31" s="54"/>
      <c r="I31" s="54"/>
      <c r="J31" s="54"/>
      <c r="K31" s="54"/>
      <c r="L31" s="54"/>
      <c r="M31" s="43">
        <v>6</v>
      </c>
      <c r="N31" s="51"/>
      <c r="O31" s="53"/>
    </row>
    <row r="32" spans="1:15" ht="15.75">
      <c r="A32" s="55"/>
      <c r="B32" s="51" t="s">
        <v>55</v>
      </c>
      <c r="M32" s="53"/>
      <c r="N32" s="51"/>
      <c r="O32" s="53"/>
    </row>
    <row r="33" spans="13:15" ht="15.75">
      <c r="M33" s="53"/>
      <c r="N33" s="51"/>
      <c r="O33" s="53"/>
    </row>
  </sheetData>
  <sheetProtection/>
  <mergeCells count="20">
    <mergeCell ref="E27:M27"/>
    <mergeCell ref="E28:L28"/>
    <mergeCell ref="E29:L29"/>
    <mergeCell ref="E31:L31"/>
    <mergeCell ref="E22:K22"/>
    <mergeCell ref="E23:K23"/>
    <mergeCell ref="P23:W23"/>
    <mergeCell ref="E24:K24"/>
    <mergeCell ref="P24:W24"/>
    <mergeCell ref="P25:W25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2022-04-15T06:58:10Z</dcterms:created>
  <dcterms:modified xsi:type="dcterms:W3CDTF">2022-04-15T06:58:27Z</dcterms:modified>
  <cp:category/>
  <cp:version/>
  <cp:contentType/>
  <cp:contentStatus/>
</cp:coreProperties>
</file>