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К.Марк,9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<sst xmlns="http://schemas.openxmlformats.org/spreadsheetml/2006/main" count="57" uniqueCount="57">
  <si>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                                                                         Л И Ц Е В О Й   С Ч Е Т</t>
  </si>
  <si>
    <t xml:space="preserve"> улица    Карла-Маркса,     дом   9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</si>
  <si>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</si>
  <si>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</si>
  <si>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</si>
  <si>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</si>
  <si>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</si>
  <si>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</si>
  <si>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</si>
  <si>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</si>
  <si>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числе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</si>
  <si>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</si>
  <si>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</si>
  <si>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</si>
  <si>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</si>
  <si>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</si>
  <si>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</si>
  <si>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</si>
  <si>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</si>
  <si>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</si>
  <si>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</si>
  <si>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</si>
  <si>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</si>
  <si>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</si>
  <si>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</si>
  <si>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</si>
  <si>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</si>
  <si>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</si>
  <si>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</si>
  <si>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</si>
  <si>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</si>
  <si>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</si>
  <si>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</si>
  <si>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</si>
  <si>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</si>
  <si>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</si>
  <si>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</si>
  <si>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</si>
  <si>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</si>
  <si>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</si>
  <si>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</si>
  <si>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</si>
  <si>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</si>
  <si>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</si>
  <si>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</si>
  <si>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1,22 руб./м2</t>
  </si>
  <si>
    <t>СОИ(     вода )               0,05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</si>
  <si>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</si>
  <si>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</si>
  <si>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</si>
  <si>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</si>
  <si>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>Тех. обслуживание УУТЭ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</si>
  <si>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</si>
  <si>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</si>
  <si>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</si>
  <si>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 xml:space="preserve">по канализации                                  </t>
  </si>
  <si>
    <t>с01.10.21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</si>
</sst>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u val="single"/>
      <sz val="10"/>
      <name val="Arial Cyr"/>
      <family val="0"/>
    </font>
    <font>
      <b/>
      <sz val="12"/>
      <name val="Arial"/>
      <family val="2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28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32" borderId="8" applyNumberFormat="0" applyFont="0" applyAlignment="0" applyProtection="0"/>
    <xf numFmtId="9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0" xfId="57" applyFill="1">
      <alignment/>
      <protection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3" fillId="34" borderId="16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3" fillId="34" borderId="16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Копия Распределение по договорам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16">
        <row r="8">
          <cell r="L8">
            <v>22679.769999999997</v>
          </cell>
          <cell r="Q8">
            <v>265.03360979899395</v>
          </cell>
          <cell r="R8">
            <v>3106.88876209534</v>
          </cell>
          <cell r="AE8">
            <v>159420.49</v>
          </cell>
        </row>
        <row r="9">
          <cell r="L9">
            <v>31456.47</v>
          </cell>
          <cell r="Q9">
            <v>169.99499372711176</v>
          </cell>
          <cell r="R9">
            <v>1343.577160589847</v>
          </cell>
          <cell r="AE9">
            <v>159109.75</v>
          </cell>
        </row>
        <row r="10">
          <cell r="L10">
            <v>37177.240000000005</v>
          </cell>
          <cell r="Q10">
            <v>302.582026568906</v>
          </cell>
          <cell r="R10">
            <v>548.8002537295347</v>
          </cell>
          <cell r="AE10">
            <v>153078.24</v>
          </cell>
        </row>
        <row r="11">
          <cell r="L11">
            <v>26313.64</v>
          </cell>
          <cell r="Q11">
            <v>264.7621109734506</v>
          </cell>
          <cell r="R11">
            <v>305.06981220418726</v>
          </cell>
          <cell r="AE11">
            <v>157910.33</v>
          </cell>
        </row>
        <row r="12">
          <cell r="L12">
            <v>39570.04</v>
          </cell>
          <cell r="Q12">
            <v>353.2884465827415</v>
          </cell>
          <cell r="R12">
            <v>776.0093494409117</v>
          </cell>
          <cell r="AE12">
            <v>148504.4</v>
          </cell>
        </row>
        <row r="13">
          <cell r="L13">
            <v>29612.83</v>
          </cell>
          <cell r="Q13">
            <v>334.1945672488793</v>
          </cell>
          <cell r="R13">
            <v>190.73207771346384</v>
          </cell>
          <cell r="AE13">
            <v>149055.68</v>
          </cell>
        </row>
        <row r="14">
          <cell r="L14">
            <v>32128.93</v>
          </cell>
          <cell r="Q14">
            <v>292.846274326495</v>
          </cell>
          <cell r="R14">
            <v>445.54599922614835</v>
          </cell>
          <cell r="AE14">
            <v>151160.47</v>
          </cell>
        </row>
        <row r="15">
          <cell r="L15">
            <v>28487.170000000002</v>
          </cell>
          <cell r="Q15">
            <v>213.85358952251786</v>
          </cell>
          <cell r="R15">
            <v>1648.1854464303165</v>
          </cell>
          <cell r="AE15">
            <v>153962.16</v>
          </cell>
        </row>
        <row r="16">
          <cell r="L16">
            <v>32920.7</v>
          </cell>
          <cell r="Q16">
            <v>335.41215919456897</v>
          </cell>
          <cell r="R16">
            <v>439.4535689802743</v>
          </cell>
          <cell r="AE16">
            <v>151344.53</v>
          </cell>
        </row>
        <row r="17">
          <cell r="L17">
            <v>25150.03</v>
          </cell>
          <cell r="Q17">
            <v>296.19672856176936</v>
          </cell>
          <cell r="R17">
            <v>258.4240622520647</v>
          </cell>
          <cell r="AE17">
            <v>159889.7</v>
          </cell>
        </row>
        <row r="18">
          <cell r="L18">
            <v>35652.03</v>
          </cell>
          <cell r="Q18">
            <v>209.56534770560808</v>
          </cell>
          <cell r="R18">
            <v>35.28931029496253</v>
          </cell>
          <cell r="AE18">
            <v>156947.08</v>
          </cell>
        </row>
        <row r="19">
          <cell r="L19">
            <v>29557.61</v>
          </cell>
          <cell r="Q19">
            <v>186.17787409668455</v>
          </cell>
          <cell r="AE19">
            <v>160098.88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16">
        <row r="8">
          <cell r="S8">
            <v>953.6205219824672</v>
          </cell>
        </row>
        <row r="9">
          <cell r="S9">
            <v>957.5778342316004</v>
          </cell>
        </row>
        <row r="10">
          <cell r="S10">
            <v>1005.5391153248855</v>
          </cell>
        </row>
        <row r="11">
          <cell r="S11">
            <v>884.7360466812318</v>
          </cell>
        </row>
        <row r="12">
          <cell r="S12">
            <v>948.438419654268</v>
          </cell>
        </row>
        <row r="13">
          <cell r="S13">
            <v>1006.8270936555892</v>
          </cell>
        </row>
        <row r="14">
          <cell r="S14">
            <v>999.2389691045596</v>
          </cell>
        </row>
        <row r="15">
          <cell r="S15">
            <v>963.913668142717</v>
          </cell>
        </row>
        <row r="16">
          <cell r="S16">
            <v>1035.8130539233887</v>
          </cell>
        </row>
        <row r="17">
          <cell r="S17">
            <v>902.124891242579</v>
          </cell>
        </row>
        <row r="18">
          <cell r="S18">
            <v>951.9577531725962</v>
          </cell>
        </row>
        <row r="19">
          <cell r="S19">
            <v>1124.0499876574572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4">
      <pane xSplit="14985" topLeftCell="M1" activePane="topRight" state="split"/>
      <selection pane="topLeft" activeCell="B24" sqref="B24"/>
      <selection pane="topRight" activeCell="M1" sqref="M1"/>
    </sheetView>
  </sheetViews>
  <sheetFormatPr defaultColWidth="9.140625" defaultRowHeight="12.75"/>
  <cols>
    <col min="1" max="1" width="16.8515625" style="0" customWidth="1"/>
    <col min="2" max="2" width="10.28125" style="0" customWidth="1"/>
    <col min="3" max="3" width="11.00390625" style="0" customWidth="1"/>
    <col min="4" max="4" width="7.421875" style="0" customWidth="1"/>
    <col min="5" max="5" width="6.7109375" style="0" customWidth="1"/>
    <col min="6" max="6" width="7.8515625" style="0" customWidth="1"/>
    <col min="7" max="7" width="7.28125" style="0" customWidth="1"/>
    <col min="8" max="8" width="7.57421875" style="0" customWidth="1"/>
    <col min="9" max="9" width="8.00390625" style="0" customWidth="1"/>
    <col min="10" max="10" width="6.57421875" style="0" customWidth="1"/>
    <col min="11" max="11" width="4.8515625" style="0" customWidth="1"/>
    <col min="12" max="12" width="5.7109375" style="0" customWidth="1"/>
    <col min="13" max="14" width="6.140625" style="0" customWidth="1"/>
    <col min="15" max="15" width="4.8515625" style="0" customWidth="1"/>
    <col min="16" max="16" width="6.28125" style="0" customWidth="1"/>
    <col min="17" max="17" width="5.421875" style="0" customWidth="1"/>
    <col min="18" max="18" width="5.140625" style="0" customWidth="1"/>
    <col min="19" max="19" width="6.00390625" style="0" customWidth="1"/>
    <col min="20" max="20" width="5.7109375" style="0" customWidth="1"/>
    <col min="21" max="21" width="5.28125" style="0" customWidth="1"/>
    <col min="22" max="22" width="5.00390625" style="0" customWidth="1"/>
    <col min="23" max="23" width="5.28125" style="0" customWidth="1"/>
    <col min="24" max="24" width="7.00390625" style="0" customWidth="1"/>
    <col min="25" max="25" width="8.8515625" style="0" customWidth="1"/>
    <col min="26" max="26" width="9.28125" style="0" customWidth="1"/>
    <col min="27" max="27" width="9.7109375" style="0" customWidth="1"/>
  </cols>
  <sheetData>
    <row r="1" spans="1:12" ht="15">
      <c r="A1" s="1" t="s">
        <v>0</v>
      </c>
      <c r="L1" s="2"/>
    </row>
    <row r="2" spans="1:15" ht="14.25">
      <c r="A2" s="2"/>
      <c r="B2">
        <f>2372+124.3</f>
        <v>2496.3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27" ht="12.75">
      <c r="B3" s="2"/>
      <c r="C3" s="2" t="s">
        <v>2</v>
      </c>
      <c r="D3" s="2"/>
      <c r="E3" s="2"/>
      <c r="F3" s="2"/>
      <c r="G3" s="2"/>
      <c r="H3" s="2"/>
      <c r="I3" s="2"/>
      <c r="J3" s="2"/>
      <c r="AA3" s="4" t="s">
        <v>3</v>
      </c>
    </row>
    <row r="4" ht="12.75">
      <c r="AA4" s="5"/>
    </row>
    <row r="5" spans="1:27" ht="12.75" customHeight="1">
      <c r="A5" s="6">
        <v>2021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4" t="s">
        <v>6</v>
      </c>
      <c r="Y5" s="4" t="s">
        <v>7</v>
      </c>
      <c r="Z5" s="10" t="s">
        <v>8</v>
      </c>
      <c r="AA5" s="5"/>
    </row>
    <row r="6" spans="1:27" ht="12.75">
      <c r="A6" s="11"/>
      <c r="B6" s="11"/>
      <c r="C6" s="12" t="s">
        <v>9</v>
      </c>
      <c r="D6" s="13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14"/>
      <c r="Y6" s="14"/>
      <c r="Z6" s="10"/>
      <c r="AA6" s="5"/>
    </row>
    <row r="7" spans="1:27" ht="102">
      <c r="A7" s="15"/>
      <c r="B7" s="15"/>
      <c r="C7" s="16"/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18</v>
      </c>
      <c r="L7" s="19" t="s">
        <v>19</v>
      </c>
      <c r="M7" s="19" t="s">
        <v>20</v>
      </c>
      <c r="N7" s="20" t="s">
        <v>21</v>
      </c>
      <c r="O7" s="18" t="s">
        <v>22</v>
      </c>
      <c r="P7" s="19" t="s">
        <v>23</v>
      </c>
      <c r="Q7" s="18" t="s">
        <v>24</v>
      </c>
      <c r="R7" s="18" t="s">
        <v>25</v>
      </c>
      <c r="S7" s="18" t="s">
        <v>26</v>
      </c>
      <c r="T7" s="18" t="s">
        <v>27</v>
      </c>
      <c r="U7" s="18" t="s">
        <v>28</v>
      </c>
      <c r="V7" s="18" t="s">
        <v>29</v>
      </c>
      <c r="W7" s="18" t="s">
        <v>30</v>
      </c>
      <c r="X7" s="21"/>
      <c r="Y7" s="21"/>
      <c r="Z7" s="10"/>
      <c r="AA7" s="22"/>
    </row>
    <row r="8" spans="1:27" ht="19.5" customHeight="1">
      <c r="A8" s="23" t="s">
        <v>31</v>
      </c>
      <c r="B8" s="24">
        <f>'[1]КМар 9'!$L$8</f>
        <v>22679.769999999997</v>
      </c>
      <c r="C8" s="24">
        <f>8.3*2372+7.4*124.3+(1.17+0.05)*B2</f>
        <v>23652.906000000003</v>
      </c>
      <c r="D8" s="25">
        <f>C8*60/100</f>
        <v>14191.743600000002</v>
      </c>
      <c r="E8" s="25">
        <f>D8*28/100</f>
        <v>3973.6882080000005</v>
      </c>
      <c r="F8" s="24">
        <v>1063.52</v>
      </c>
      <c r="G8" s="24">
        <f>'[1]КМар 9'!$Q8</f>
        <v>265.03360979899395</v>
      </c>
      <c r="H8" s="24">
        <f>'[1]КМар 9'!$R8</f>
        <v>3106.88876209534</v>
      </c>
      <c r="I8" s="24">
        <f>'[2]КМар 9'!$S8</f>
        <v>953.6205219824672</v>
      </c>
      <c r="J8" s="25">
        <f>C8-(D8+E8+F8+G8+H8+I8)</f>
        <v>98.41129812320287</v>
      </c>
      <c r="K8" s="23"/>
      <c r="L8" s="23">
        <v>118</v>
      </c>
      <c r="M8" s="26"/>
      <c r="N8" s="27"/>
      <c r="O8" s="23"/>
      <c r="P8" s="28"/>
      <c r="Q8" s="28"/>
      <c r="R8" s="28"/>
      <c r="S8" s="28"/>
      <c r="T8" s="28"/>
      <c r="U8" s="28"/>
      <c r="V8" s="28"/>
      <c r="X8" s="23">
        <f>SUM(K8:W8)</f>
        <v>118</v>
      </c>
      <c r="Y8" s="24">
        <f>C8+X8</f>
        <v>23770.906000000003</v>
      </c>
      <c r="Z8" s="24">
        <f>B8-C8-X8</f>
        <v>-1091.1360000000059</v>
      </c>
      <c r="AA8" s="24">
        <f>'[1]КМар 9'!$AE$8</f>
        <v>159420.49</v>
      </c>
    </row>
    <row r="9" spans="1:27" ht="19.5" customHeight="1">
      <c r="A9" s="23" t="s">
        <v>32</v>
      </c>
      <c r="B9" s="24">
        <f>'[1]КМар 9'!$L$9</f>
        <v>31456.47</v>
      </c>
      <c r="C9" s="24">
        <f>8.3*2372+7.4*124.3+(1.17+0.05)*B2</f>
        <v>23652.906000000003</v>
      </c>
      <c r="D9" s="25">
        <f>C9*57.8/100</f>
        <v>13671.379668000001</v>
      </c>
      <c r="E9" s="25">
        <f aca="true" t="shared" si="0" ref="E9:E20">D9*28/100</f>
        <v>3827.98630704</v>
      </c>
      <c r="F9" s="24">
        <v>3444.48</v>
      </c>
      <c r="G9" s="24">
        <f>'[1]КМар 9'!$Q9</f>
        <v>169.99499372711176</v>
      </c>
      <c r="H9" s="24">
        <f>'[1]КМар 9'!$R9</f>
        <v>1343.577160589847</v>
      </c>
      <c r="I9" s="24">
        <f>'[2]КМар 9'!$S9</f>
        <v>957.5778342316004</v>
      </c>
      <c r="J9" s="25">
        <f aca="true" t="shared" si="1" ref="J9:J19">C9-(D9+E9+F9+G9+H9+I9)</f>
        <v>237.91003641144198</v>
      </c>
      <c r="K9" s="23"/>
      <c r="L9" s="23">
        <v>118</v>
      </c>
      <c r="M9" s="28"/>
      <c r="N9" s="28"/>
      <c r="O9" s="28"/>
      <c r="P9" s="28"/>
      <c r="Q9" s="28"/>
      <c r="R9" s="28"/>
      <c r="S9" s="28"/>
      <c r="T9" s="28">
        <v>9000</v>
      </c>
      <c r="U9" s="28"/>
      <c r="V9" s="28"/>
      <c r="W9" s="28">
        <f>499</f>
        <v>499</v>
      </c>
      <c r="X9" s="23">
        <f>K9+L9+M9+N9+O9+P9+V9+W9+R9+S9+T9+U9</f>
        <v>9617</v>
      </c>
      <c r="Y9" s="24">
        <f aca="true" t="shared" si="2" ref="Y9:Y19">C9+X9</f>
        <v>33269.906</v>
      </c>
      <c r="Z9" s="24">
        <f aca="true" t="shared" si="3" ref="Z9:Z19">B9-C9-X9</f>
        <v>-1813.4360000000015</v>
      </c>
      <c r="AA9" s="23">
        <f>'[1]КМар 9'!$AE$9</f>
        <v>159109.75</v>
      </c>
    </row>
    <row r="10" spans="1:27" ht="19.5" customHeight="1">
      <c r="A10" s="23" t="s">
        <v>33</v>
      </c>
      <c r="B10" s="24">
        <f>'[1]КМар 9'!$L$10</f>
        <v>37177.240000000005</v>
      </c>
      <c r="C10" s="24">
        <f>8.3*2372+7.4*124.3+(1.17+0.05)*B2</f>
        <v>23652.906000000003</v>
      </c>
      <c r="D10" s="25">
        <f aca="true" t="shared" si="4" ref="D10:D18">C10*60/100</f>
        <v>14191.743600000002</v>
      </c>
      <c r="E10" s="25">
        <f t="shared" si="0"/>
        <v>3973.6882080000005</v>
      </c>
      <c r="F10" s="24">
        <v>345.92</v>
      </c>
      <c r="G10" s="24">
        <f>'[1]КМар 9'!$Q10</f>
        <v>302.582026568906</v>
      </c>
      <c r="H10" s="24">
        <f>'[1]КМар 9'!$R10</f>
        <v>548.8002537295347</v>
      </c>
      <c r="I10" s="24">
        <f>'[2]КМар 9'!$S10</f>
        <v>1005.5391153248855</v>
      </c>
      <c r="J10" s="25">
        <f t="shared" si="1"/>
        <v>3284.6327963766744</v>
      </c>
      <c r="K10" s="23"/>
      <c r="L10" s="23">
        <v>118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3">
        <f aca="true" t="shared" si="5" ref="X10:X19">K10+L10+M10+N10+O10+P10+V10+W10+R10+S10</f>
        <v>118</v>
      </c>
      <c r="Y10" s="24">
        <f t="shared" si="2"/>
        <v>23770.906000000003</v>
      </c>
      <c r="Z10" s="24">
        <f t="shared" si="3"/>
        <v>13406.334000000003</v>
      </c>
      <c r="AA10" s="24">
        <f>'[1]КМар 9'!$AE$10</f>
        <v>153078.24</v>
      </c>
    </row>
    <row r="11" spans="1:27" ht="19.5" customHeight="1">
      <c r="A11" s="23" t="s">
        <v>34</v>
      </c>
      <c r="B11" s="24">
        <f>'[1]КМар 9'!$L$11</f>
        <v>26313.64</v>
      </c>
      <c r="C11" s="24">
        <f>8.3*2372+7.4*124.3+(1.17+0.05)*B2</f>
        <v>23652.906000000003</v>
      </c>
      <c r="D11" s="25">
        <f t="shared" si="4"/>
        <v>14191.743600000002</v>
      </c>
      <c r="E11" s="25">
        <f t="shared" si="0"/>
        <v>3973.6882080000005</v>
      </c>
      <c r="F11" s="24">
        <v>1967.12</v>
      </c>
      <c r="G11" s="24">
        <f>'[1]КМар 9'!$Q11</f>
        <v>264.7621109734506</v>
      </c>
      <c r="H11" s="24">
        <f>'[1]КМар 9'!$R11</f>
        <v>305.06981220418726</v>
      </c>
      <c r="I11" s="24">
        <f>'[2]КМар 9'!$S11</f>
        <v>884.7360466812318</v>
      </c>
      <c r="J11" s="25">
        <f t="shared" si="1"/>
        <v>2065.786222141134</v>
      </c>
      <c r="K11" s="23"/>
      <c r="L11" s="23">
        <v>118</v>
      </c>
      <c r="M11" s="28"/>
      <c r="N11" s="28"/>
      <c r="O11" s="23"/>
      <c r="P11" s="28"/>
      <c r="Q11" s="28"/>
      <c r="R11" s="28"/>
      <c r="S11" s="28"/>
      <c r="T11" s="28"/>
      <c r="U11" s="28"/>
      <c r="V11" s="28"/>
      <c r="W11" s="28"/>
      <c r="X11" s="23">
        <f t="shared" si="5"/>
        <v>118</v>
      </c>
      <c r="Y11" s="24">
        <f t="shared" si="2"/>
        <v>23770.906000000003</v>
      </c>
      <c r="Z11" s="24">
        <f t="shared" si="3"/>
        <v>2542.7339999999967</v>
      </c>
      <c r="AA11" s="24">
        <f>'[1]КМар 9'!$AE$11</f>
        <v>157910.33</v>
      </c>
    </row>
    <row r="12" spans="1:27" ht="19.5" customHeight="1">
      <c r="A12" s="23" t="s">
        <v>35</v>
      </c>
      <c r="B12" s="24">
        <f>'[1]КМар 9'!$L$12</f>
        <v>39570.04</v>
      </c>
      <c r="C12" s="24">
        <f>8.3*2372+7.4*124.3+(1.17+0.05)*B2</f>
        <v>23652.906000000003</v>
      </c>
      <c r="D12" s="25">
        <f t="shared" si="4"/>
        <v>14191.743600000002</v>
      </c>
      <c r="E12" s="25">
        <f t="shared" si="0"/>
        <v>3973.6882080000005</v>
      </c>
      <c r="F12" s="24">
        <v>1781.12</v>
      </c>
      <c r="G12" s="24">
        <f>'[1]КМар 9'!$Q12</f>
        <v>353.2884465827415</v>
      </c>
      <c r="H12" s="24">
        <f>'[1]КМар 9'!$R12</f>
        <v>776.0093494409117</v>
      </c>
      <c r="I12" s="24">
        <f>'[2]КМар 9'!$S12</f>
        <v>948.438419654268</v>
      </c>
      <c r="J12" s="25">
        <f t="shared" si="1"/>
        <v>1628.6179763220825</v>
      </c>
      <c r="K12" s="23"/>
      <c r="L12" s="23">
        <v>118</v>
      </c>
      <c r="M12" s="28"/>
      <c r="N12" s="28"/>
      <c r="O12" s="28"/>
      <c r="P12" s="28"/>
      <c r="Q12" s="28"/>
      <c r="R12" s="28"/>
      <c r="S12" s="28">
        <v>2725</v>
      </c>
      <c r="T12" s="28"/>
      <c r="U12" s="28"/>
      <c r="V12" s="28"/>
      <c r="W12" s="28"/>
      <c r="X12" s="23">
        <f t="shared" si="5"/>
        <v>2843</v>
      </c>
      <c r="Y12" s="24">
        <f t="shared" si="2"/>
        <v>26495.906000000003</v>
      </c>
      <c r="Z12" s="24">
        <f t="shared" si="3"/>
        <v>13074.133999999998</v>
      </c>
      <c r="AA12" s="24">
        <f>'[1]КМар 9'!$AE$12</f>
        <v>148504.4</v>
      </c>
    </row>
    <row r="13" spans="1:27" ht="19.5" customHeight="1">
      <c r="A13" s="23" t="s">
        <v>36</v>
      </c>
      <c r="B13" s="24">
        <f>'[1]КМар 9'!$L$13</f>
        <v>29612.83</v>
      </c>
      <c r="C13" s="24">
        <f>8.3*2372+7.4*124.3+(1.17+0.05)*B2</f>
        <v>23652.906000000003</v>
      </c>
      <c r="D13" s="25">
        <f t="shared" si="4"/>
        <v>14191.743600000002</v>
      </c>
      <c r="E13" s="25">
        <f t="shared" si="0"/>
        <v>3973.6882080000005</v>
      </c>
      <c r="F13" s="24">
        <v>1405.76</v>
      </c>
      <c r="G13" s="24">
        <f>'[1]КМар 9'!$Q13</f>
        <v>334.1945672488793</v>
      </c>
      <c r="H13" s="24">
        <f>'[1]КМар 9'!$R13</f>
        <v>190.73207771346384</v>
      </c>
      <c r="I13" s="24">
        <f>'[2]КМар 9'!$S13</f>
        <v>1006.8270936555892</v>
      </c>
      <c r="J13" s="25">
        <f t="shared" si="1"/>
        <v>2549.960453382071</v>
      </c>
      <c r="K13" s="23"/>
      <c r="L13" s="23">
        <v>118</v>
      </c>
      <c r="M13" s="28">
        <v>22000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3">
        <f>K13+L13+M13+N13+O13+P13+V13+W13+R13+S13</f>
        <v>22118</v>
      </c>
      <c r="Y13" s="24">
        <f t="shared" si="2"/>
        <v>45770.906</v>
      </c>
      <c r="Z13" s="24">
        <f t="shared" si="3"/>
        <v>-16158.076000000001</v>
      </c>
      <c r="AA13" s="24">
        <f>'[1]КМар 9'!$AE$13</f>
        <v>149055.68</v>
      </c>
    </row>
    <row r="14" spans="1:27" ht="19.5" customHeight="1">
      <c r="A14" s="23" t="s">
        <v>37</v>
      </c>
      <c r="B14" s="24">
        <f>'[1]КМар 9'!$L$14</f>
        <v>32128.93</v>
      </c>
      <c r="C14" s="24">
        <f>8.3*2372+7.4*124.3+(1.22+0.05)*B2</f>
        <v>23777.721</v>
      </c>
      <c r="D14" s="25">
        <f>C14*59.5/100</f>
        <v>14147.743995</v>
      </c>
      <c r="E14" s="25">
        <f t="shared" si="0"/>
        <v>3961.3683186000003</v>
      </c>
      <c r="F14" s="24">
        <v>3830.57</v>
      </c>
      <c r="G14" s="24">
        <f>'[1]КМар 9'!$Q14</f>
        <v>292.846274326495</v>
      </c>
      <c r="H14" s="24">
        <f>'[1]КМар 9'!$R14</f>
        <v>445.54599922614835</v>
      </c>
      <c r="I14" s="24">
        <f>'[2]КМар 9'!$S14</f>
        <v>999.2389691045596</v>
      </c>
      <c r="J14" s="25">
        <f t="shared" si="1"/>
        <v>100.4074437427953</v>
      </c>
      <c r="K14" s="23"/>
      <c r="L14" s="23">
        <v>118</v>
      </c>
      <c r="M14" s="28"/>
      <c r="N14" s="28"/>
      <c r="O14" s="28"/>
      <c r="P14" s="28">
        <v>16000</v>
      </c>
      <c r="Q14" s="28"/>
      <c r="R14" s="28"/>
      <c r="S14" s="28"/>
      <c r="T14" s="28"/>
      <c r="U14" s="28">
        <v>2900</v>
      </c>
      <c r="V14" s="28"/>
      <c r="W14" s="28"/>
      <c r="X14" s="23">
        <f>K14+L14+M14+N14+O14+P14+V14+W14+R14+S14+T14+U14</f>
        <v>19018</v>
      </c>
      <c r="Y14" s="24">
        <f t="shared" si="2"/>
        <v>42795.721000000005</v>
      </c>
      <c r="Z14" s="24">
        <f t="shared" si="3"/>
        <v>-10666.791000000001</v>
      </c>
      <c r="AA14" s="24">
        <f>'[1]КМар 9'!$AE$14</f>
        <v>151160.47</v>
      </c>
    </row>
    <row r="15" spans="1:27" ht="19.5" customHeight="1">
      <c r="A15" s="23" t="s">
        <v>38</v>
      </c>
      <c r="B15" s="24">
        <f>'[1]КМар 9'!$L$15</f>
        <v>28487.170000000002</v>
      </c>
      <c r="C15" s="24">
        <f>8.3*2372+7.4*124.3+(1.22+0.05)*B2</f>
        <v>23777.721</v>
      </c>
      <c r="D15" s="25">
        <f t="shared" si="4"/>
        <v>14266.6326</v>
      </c>
      <c r="E15" s="25">
        <f t="shared" si="0"/>
        <v>3994.6571280000003</v>
      </c>
      <c r="F15" s="24">
        <v>1769.46</v>
      </c>
      <c r="G15" s="24">
        <f>'[1]КМар 9'!$Q15</f>
        <v>213.85358952251786</v>
      </c>
      <c r="H15" s="24">
        <f>'[1]КМар 9'!$R15</f>
        <v>1648.1854464303165</v>
      </c>
      <c r="I15" s="24">
        <f>'[2]КМар 9'!$S15</f>
        <v>963.913668142717</v>
      </c>
      <c r="J15" s="25">
        <f t="shared" si="1"/>
        <v>921.0185679044516</v>
      </c>
      <c r="K15" s="23"/>
      <c r="L15" s="23">
        <v>118</v>
      </c>
      <c r="M15" s="28"/>
      <c r="N15" s="28">
        <v>16400</v>
      </c>
      <c r="O15" s="28"/>
      <c r="P15" s="28"/>
      <c r="Q15" s="28"/>
      <c r="R15" s="28"/>
      <c r="S15" s="28"/>
      <c r="T15" s="28"/>
      <c r="U15" s="28">
        <v>2900</v>
      </c>
      <c r="V15" s="28"/>
      <c r="W15" s="28"/>
      <c r="X15" s="23">
        <f>SUM(K15:W15)</f>
        <v>19418</v>
      </c>
      <c r="Y15" s="24">
        <f t="shared" si="2"/>
        <v>43195.721000000005</v>
      </c>
      <c r="Z15" s="24">
        <f t="shared" si="3"/>
        <v>-14708.551</v>
      </c>
      <c r="AA15" s="24">
        <f>'[1]КМар 9'!$AE$15</f>
        <v>153962.16</v>
      </c>
    </row>
    <row r="16" spans="1:27" ht="19.5" customHeight="1">
      <c r="A16" s="23" t="s">
        <v>39</v>
      </c>
      <c r="B16" s="24">
        <f>'[1]КМар 9'!$L$16</f>
        <v>32920.7</v>
      </c>
      <c r="C16" s="24">
        <f>8.3*2372+7.4*124.3+(1.22+0.05)*B2</f>
        <v>23777.721</v>
      </c>
      <c r="D16" s="25">
        <f t="shared" si="4"/>
        <v>14266.6326</v>
      </c>
      <c r="E16" s="25">
        <f t="shared" si="0"/>
        <v>3994.6571280000003</v>
      </c>
      <c r="F16" s="24">
        <v>0</v>
      </c>
      <c r="G16" s="24">
        <f>'[1]КМар 9'!$Q16</f>
        <v>335.41215919456897</v>
      </c>
      <c r="H16" s="24">
        <f>'[1]КМар 9'!$R16</f>
        <v>439.4535689802743</v>
      </c>
      <c r="I16" s="24">
        <f>'[2]КМар 9'!$S16</f>
        <v>1035.8130539233887</v>
      </c>
      <c r="J16" s="25">
        <f t="shared" si="1"/>
        <v>3705.7524899017662</v>
      </c>
      <c r="K16" s="23"/>
      <c r="L16" s="23">
        <v>118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3">
        <f t="shared" si="5"/>
        <v>118</v>
      </c>
      <c r="Y16" s="24">
        <f t="shared" si="2"/>
        <v>23895.721</v>
      </c>
      <c r="Z16" s="24">
        <f t="shared" si="3"/>
        <v>9024.978999999996</v>
      </c>
      <c r="AA16" s="24">
        <f>'[1]КМар 9'!$AE$16</f>
        <v>151344.53</v>
      </c>
    </row>
    <row r="17" spans="1:27" ht="19.5" customHeight="1">
      <c r="A17" s="23" t="s">
        <v>40</v>
      </c>
      <c r="B17" s="24">
        <f>'[1]КМар 9'!$L$17</f>
        <v>25150.03</v>
      </c>
      <c r="C17" s="24">
        <f>8.72*2372+7.78*124.3+(1.22+0.05)*B2</f>
        <v>24821.195</v>
      </c>
      <c r="D17" s="25">
        <f t="shared" si="4"/>
        <v>14892.716999999999</v>
      </c>
      <c r="E17" s="25">
        <f t="shared" si="0"/>
        <v>4169.960759999999</v>
      </c>
      <c r="F17" s="24">
        <v>0</v>
      </c>
      <c r="G17" s="24">
        <f>'[1]КМар 9'!$Q17</f>
        <v>296.19672856176936</v>
      </c>
      <c r="H17" s="24">
        <f>'[1]КМар 9'!$R17</f>
        <v>258.4240622520647</v>
      </c>
      <c r="I17" s="24">
        <f>'[2]КМар 9'!$S17</f>
        <v>902.124891242579</v>
      </c>
      <c r="J17" s="25">
        <f t="shared" si="1"/>
        <v>4301.77155794359</v>
      </c>
      <c r="K17" s="23"/>
      <c r="L17" s="23">
        <v>118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3">
        <f t="shared" si="5"/>
        <v>118</v>
      </c>
      <c r="Y17" s="24">
        <f t="shared" si="2"/>
        <v>24939.195</v>
      </c>
      <c r="Z17" s="24">
        <f t="shared" si="3"/>
        <v>210.83499999999913</v>
      </c>
      <c r="AA17" s="24">
        <f>'[1]КМар 9'!$AE$17</f>
        <v>159889.7</v>
      </c>
    </row>
    <row r="18" spans="1:27" ht="19.5" customHeight="1">
      <c r="A18" s="23" t="s">
        <v>41</v>
      </c>
      <c r="B18" s="24">
        <f>'[1]КМар 9'!$L$18</f>
        <v>35652.03</v>
      </c>
      <c r="C18" s="24">
        <f>8.72*2372+7.78*124.3+(1.22+0.05)*B2</f>
        <v>24821.195</v>
      </c>
      <c r="D18" s="25">
        <f t="shared" si="4"/>
        <v>14892.716999999999</v>
      </c>
      <c r="E18" s="25">
        <f t="shared" si="0"/>
        <v>4169.960759999999</v>
      </c>
      <c r="F18" s="24">
        <v>3.83</v>
      </c>
      <c r="G18" s="24">
        <f>'[1]КМар 9'!$Q18</f>
        <v>209.56534770560808</v>
      </c>
      <c r="H18" s="24">
        <f>'[1]КМар 9'!$R18</f>
        <v>35.28931029496253</v>
      </c>
      <c r="I18" s="24">
        <f>'[2]КМар 9'!$S18</f>
        <v>951.9577531725962</v>
      </c>
      <c r="J18" s="25">
        <f t="shared" si="1"/>
        <v>4557.8748288268325</v>
      </c>
      <c r="K18" s="23"/>
      <c r="L18" s="23">
        <v>118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3">
        <f t="shared" si="5"/>
        <v>118</v>
      </c>
      <c r="Y18" s="24">
        <f t="shared" si="2"/>
        <v>24939.195</v>
      </c>
      <c r="Z18" s="24">
        <f t="shared" si="3"/>
        <v>10712.835</v>
      </c>
      <c r="AA18" s="24">
        <f>'[1]КМар 9'!$AE$18</f>
        <v>156947.08</v>
      </c>
    </row>
    <row r="19" spans="1:27" ht="19.5" customHeight="1">
      <c r="A19" s="23" t="s">
        <v>42</v>
      </c>
      <c r="B19" s="24">
        <f>'[1]КМар 9'!$L$19</f>
        <v>29557.61</v>
      </c>
      <c r="C19" s="24">
        <f>8.72*2372+7.78*124.3+(1.22+0.05)*B2</f>
        <v>24821.195</v>
      </c>
      <c r="D19" s="25">
        <f>C19*57.7/100</f>
        <v>14321.829515</v>
      </c>
      <c r="E19" s="25">
        <f t="shared" si="0"/>
        <v>4010.1122641999996</v>
      </c>
      <c r="F19" s="24">
        <v>3929.58</v>
      </c>
      <c r="G19" s="24">
        <f>'[1]КМар 9'!$Q19</f>
        <v>186.17787409668455</v>
      </c>
      <c r="H19" s="24">
        <v>1011.02</v>
      </c>
      <c r="I19" s="24">
        <f>'[2]КМар 9'!$S19</f>
        <v>1124.0499876574572</v>
      </c>
      <c r="J19" s="25">
        <f t="shared" si="1"/>
        <v>238.42535904586111</v>
      </c>
      <c r="K19" s="23"/>
      <c r="L19" s="23">
        <v>118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>
        <v>1724</v>
      </c>
      <c r="X19" s="23">
        <f t="shared" si="5"/>
        <v>1842</v>
      </c>
      <c r="Y19" s="24">
        <f t="shared" si="2"/>
        <v>26663.195</v>
      </c>
      <c r="Z19" s="24">
        <f t="shared" si="3"/>
        <v>2894.415000000001</v>
      </c>
      <c r="AA19" s="24">
        <f>'[1]КМар 9'!$AE$19</f>
        <v>160098.88</v>
      </c>
    </row>
    <row r="20" spans="1:27" ht="19.5" customHeight="1">
      <c r="A20" s="29" t="s">
        <v>43</v>
      </c>
      <c r="B20" s="30">
        <f>B8+B9+B10+B11+B12+B13+B14+B15+B16+B17+B18+B19</f>
        <v>370706.45999999996</v>
      </c>
      <c r="C20" s="30">
        <f>C8+C9+C10+C11+C12+C13+C14+C15+C16+C17+C18+C19</f>
        <v>287714.184</v>
      </c>
      <c r="D20" s="31">
        <f>SUM(D8:D19)</f>
        <v>171418.370378</v>
      </c>
      <c r="E20" s="31">
        <f t="shared" si="0"/>
        <v>47997.14370584</v>
      </c>
      <c r="F20" s="31">
        <f>SUM(F8:F19)</f>
        <v>19541.36</v>
      </c>
      <c r="G20" s="31">
        <f>SUM(G8:G19)</f>
        <v>3223.907728307727</v>
      </c>
      <c r="H20" s="31">
        <f>SUM(H8:H19)</f>
        <v>10108.995802957052</v>
      </c>
      <c r="I20" s="31">
        <f>SUM(I8:I19)</f>
        <v>11733.837354773339</v>
      </c>
      <c r="J20" s="31">
        <f>SUM(J8:J19)</f>
        <v>23690.569030121904</v>
      </c>
      <c r="K20" s="29">
        <f aca="true" t="shared" si="6" ref="K20:Q20">K8+K9+K10+K11+K12+K13+K14+K15+K16+K17+K18+K19</f>
        <v>0</v>
      </c>
      <c r="L20" s="29">
        <f t="shared" si="6"/>
        <v>1416</v>
      </c>
      <c r="M20" s="29">
        <f t="shared" si="6"/>
        <v>22000</v>
      </c>
      <c r="N20" s="29">
        <f t="shared" si="6"/>
        <v>16400</v>
      </c>
      <c r="O20" s="29">
        <f t="shared" si="6"/>
        <v>0</v>
      </c>
      <c r="P20" s="29">
        <f t="shared" si="6"/>
        <v>16000</v>
      </c>
      <c r="Q20" s="29">
        <f t="shared" si="6"/>
        <v>0</v>
      </c>
      <c r="R20" s="29">
        <f>R8+R9+R10+R11+R12+R13+R14+R15+R16+R17+R18+R19</f>
        <v>0</v>
      </c>
      <c r="S20" s="29">
        <f>S8+S9+S10+S11+S12+S13+S14+S15+S16+S17+S18+S19</f>
        <v>2725</v>
      </c>
      <c r="T20" s="29">
        <f>SUM(T8:T19)</f>
        <v>9000</v>
      </c>
      <c r="U20" s="29">
        <f>SUM(U8:U19)</f>
        <v>5800</v>
      </c>
      <c r="V20" s="29">
        <f>V8+V9+V10+V11+V12+V13+V14+V15+V16+V17+V18+V19</f>
        <v>0</v>
      </c>
      <c r="W20" s="29">
        <f>SUM(W8:W20)</f>
        <v>2223</v>
      </c>
      <c r="X20" s="23">
        <f>SUM(X8:X19)</f>
        <v>75564</v>
      </c>
      <c r="Y20" s="25">
        <f>C20+X20</f>
        <v>363278.184</v>
      </c>
      <c r="Z20" s="25">
        <f>B20-C20-X20</f>
        <v>7428.275999999954</v>
      </c>
      <c r="AA20" s="24"/>
    </row>
    <row r="21" spans="4:10" ht="12.75">
      <c r="D21" s="32"/>
      <c r="E21" s="32"/>
      <c r="F21" s="32"/>
      <c r="G21" s="32"/>
      <c r="H21" s="32"/>
      <c r="I21" s="32"/>
      <c r="J21" s="32"/>
    </row>
    <row r="22" spans="1:25" ht="12.75">
      <c r="A22" s="2"/>
      <c r="B22" s="33"/>
      <c r="E22" s="34" t="s">
        <v>44</v>
      </c>
      <c r="F22" s="34"/>
      <c r="G22" s="34"/>
      <c r="H22" s="34"/>
      <c r="I22" s="34"/>
      <c r="J22" s="34"/>
      <c r="K22" s="34"/>
      <c r="L22" s="34"/>
      <c r="Y22" s="35"/>
    </row>
    <row r="23" spans="1:25" ht="12.75">
      <c r="A23" s="2"/>
      <c r="B23" s="33"/>
      <c r="E23" s="36" t="s">
        <v>45</v>
      </c>
      <c r="F23" s="36"/>
      <c r="G23" s="36"/>
      <c r="H23" s="36"/>
      <c r="I23" s="36"/>
      <c r="J23" s="36"/>
      <c r="K23" s="36"/>
      <c r="L23" s="36"/>
      <c r="N23" s="37"/>
      <c r="O23" s="34"/>
      <c r="P23" s="34"/>
      <c r="Q23" s="34"/>
      <c r="R23" s="34"/>
      <c r="S23" s="34"/>
      <c r="T23" s="34"/>
      <c r="U23" s="34"/>
      <c r="V23" s="34"/>
      <c r="Y23" s="35"/>
    </row>
    <row r="24" spans="1:23" ht="12.75">
      <c r="A24" s="2"/>
      <c r="B24" s="33"/>
      <c r="E24" s="36"/>
      <c r="F24" s="36"/>
      <c r="G24" s="36"/>
      <c r="H24" s="36"/>
      <c r="I24" s="36"/>
      <c r="J24" s="36"/>
      <c r="K24" s="36"/>
      <c r="L24" s="36"/>
      <c r="N24" s="38"/>
      <c r="O24" s="38"/>
      <c r="P24" s="36"/>
      <c r="Q24" s="36"/>
      <c r="R24" s="36"/>
      <c r="S24" s="36"/>
      <c r="T24" s="36"/>
      <c r="U24" s="36"/>
      <c r="V24" s="36"/>
      <c r="W24" s="36"/>
    </row>
    <row r="25" spans="1:23" ht="12.75">
      <c r="A25" s="39"/>
      <c r="B25" s="40"/>
      <c r="E25" s="36" t="s">
        <v>46</v>
      </c>
      <c r="F25" s="36"/>
      <c r="G25" s="36"/>
      <c r="H25" s="36"/>
      <c r="I25" s="36"/>
      <c r="J25" s="36"/>
      <c r="K25" s="36"/>
      <c r="L25" s="36"/>
      <c r="P25" s="36"/>
      <c r="Q25" s="36"/>
      <c r="R25" s="36"/>
      <c r="S25" s="36"/>
      <c r="T25" s="36"/>
      <c r="U25" s="36"/>
      <c r="V25" s="36"/>
      <c r="W25" s="36"/>
    </row>
    <row r="26" spans="1:23" ht="12.75">
      <c r="A26" s="39" t="s">
        <v>47</v>
      </c>
      <c r="C26" s="40">
        <f>B20</f>
        <v>370706.45999999996</v>
      </c>
      <c r="L26" s="2"/>
      <c r="P26" s="38"/>
      <c r="Q26" s="38"/>
      <c r="R26" s="38"/>
      <c r="S26" s="38"/>
      <c r="T26" s="38"/>
      <c r="U26" s="38"/>
      <c r="V26" s="38"/>
      <c r="W26" s="38"/>
    </row>
    <row r="27" spans="1:12" ht="15">
      <c r="A27" s="39" t="s">
        <v>48</v>
      </c>
      <c r="C27" s="40">
        <f>C20+X20</f>
        <v>363278.184</v>
      </c>
      <c r="D27" s="35"/>
      <c r="E27" s="41" t="s">
        <v>49</v>
      </c>
      <c r="F27" s="41"/>
      <c r="G27" s="41"/>
      <c r="H27" s="41"/>
      <c r="I27" s="41"/>
      <c r="J27" s="41"/>
      <c r="K27" s="41"/>
      <c r="L27" s="41">
        <v>15</v>
      </c>
    </row>
    <row r="28" spans="2:12" ht="15">
      <c r="B28" s="2"/>
      <c r="E28" s="42" t="s">
        <v>50</v>
      </c>
      <c r="F28" s="43"/>
      <c r="G28" s="43"/>
      <c r="H28" s="43"/>
      <c r="I28" s="43"/>
      <c r="J28" s="43"/>
      <c r="K28" s="43"/>
      <c r="L28" s="44"/>
    </row>
    <row r="29" spans="1:12" ht="14.25" customHeight="1" hidden="1">
      <c r="A29" s="45" t="s">
        <v>51</v>
      </c>
      <c r="E29" s="46" t="s">
        <v>52</v>
      </c>
      <c r="F29" s="47"/>
      <c r="G29" s="47"/>
      <c r="H29" s="47"/>
      <c r="I29" s="47"/>
      <c r="J29" s="47"/>
      <c r="K29" s="48"/>
      <c r="L29" s="41"/>
    </row>
    <row r="30" spans="1:12" ht="15.75">
      <c r="A30" s="49"/>
      <c r="B30" s="50">
        <v>8.72</v>
      </c>
      <c r="C30" s="35"/>
      <c r="D30" s="51"/>
      <c r="E30" s="46" t="s">
        <v>53</v>
      </c>
      <c r="F30" s="47"/>
      <c r="G30" s="47"/>
      <c r="H30" s="47"/>
      <c r="I30" s="47"/>
      <c r="J30" s="47"/>
      <c r="K30" s="48"/>
      <c r="L30" s="41"/>
    </row>
    <row r="31" spans="1:12" ht="15.75">
      <c r="A31" s="49"/>
      <c r="B31" s="50">
        <v>3.36</v>
      </c>
      <c r="C31" s="2"/>
      <c r="D31" s="51"/>
      <c r="E31" s="41" t="s">
        <v>54</v>
      </c>
      <c r="F31" s="41"/>
      <c r="G31" s="41"/>
      <c r="H31" s="41"/>
      <c r="I31" s="41"/>
      <c r="J31" s="41"/>
      <c r="K31" s="41"/>
      <c r="L31" s="41">
        <v>3</v>
      </c>
    </row>
    <row r="32" spans="1:12" ht="15.75">
      <c r="A32" s="52"/>
      <c r="B32" s="50">
        <f>SUM(B30:B31)</f>
        <v>12.08</v>
      </c>
      <c r="D32" s="51"/>
      <c r="E32" s="53" t="s">
        <v>55</v>
      </c>
      <c r="F32" s="53"/>
      <c r="G32" s="53"/>
      <c r="H32" s="53"/>
      <c r="I32" s="53"/>
      <c r="J32" s="53"/>
      <c r="K32" s="53"/>
      <c r="L32" s="41">
        <v>12</v>
      </c>
    </row>
    <row r="33" spans="2:12" ht="15.75">
      <c r="B33" s="54" t="s">
        <v>56</v>
      </c>
      <c r="C33" s="54"/>
      <c r="D33" s="55"/>
      <c r="E33" s="55"/>
      <c r="F33" s="55"/>
      <c r="G33" s="55"/>
      <c r="H33" s="55"/>
      <c r="I33" s="55"/>
      <c r="J33" s="55"/>
      <c r="K33" s="55"/>
      <c r="L33" s="56"/>
    </row>
    <row r="34" ht="12.75">
      <c r="L34" s="57"/>
    </row>
  </sheetData>
  <sheetProtection/>
  <mergeCells count="22">
    <mergeCell ref="E28:L28"/>
    <mergeCell ref="E29:K29"/>
    <mergeCell ref="E30:K30"/>
    <mergeCell ref="E32:K32"/>
    <mergeCell ref="B33:C33"/>
    <mergeCell ref="E22:L22"/>
    <mergeCell ref="E23:L23"/>
    <mergeCell ref="O23:V23"/>
    <mergeCell ref="E24:L24"/>
    <mergeCell ref="P24:W24"/>
    <mergeCell ref="E25:L25"/>
    <mergeCell ref="P25:W25"/>
    <mergeCell ref="C2:O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2022-04-15T06:56:17Z</dcterms:created>
  <dcterms:modified xsi:type="dcterms:W3CDTF">2022-04-15T06:56:30Z</dcterms:modified>
  <cp:category/>
  <cp:version/>
  <cp:contentType/>
  <cp:contentStatus/>
</cp:coreProperties>
</file>