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.Мар,8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'К.Мар,8'!$A$1:$AA$32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<sst xmlns="http://schemas.openxmlformats.org/spreadsheetml/2006/main" count="57" uniqueCount="57">
  <si>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</si>
  <si>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 Карла-Маркса,     дом    8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</si>
  <si>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</si>
  <si>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</si>
  <si>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</si>
  <si>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</si>
  <si>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</si>
  <si>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</si>
  <si>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</si>
  <si>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</si>
  <si>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</si>
  <si>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</si>
  <si>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</si>
  <si>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</si>
  <si>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</si>
  <si>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</si>
  <si>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</si>
  <si>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</si>
  <si>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</si>
  <si>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</si>
  <si>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</si>
  <si>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</si>
  <si>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</si>
  <si>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</si>
  <si>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</si>
  <si>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</si>
  <si>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</si>
  <si>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 xml:space="preserve">энергоэффективность 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</si>
  <si>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</si>
  <si>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</si>
  <si>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</si>
  <si>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</si>
  <si>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</si>
  <si>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</si>
  <si>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</si>
  <si>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</si>
  <si>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</si>
  <si>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</si>
  <si>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</si>
  <si>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</si>
  <si>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</si>
  <si>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</si>
  <si>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</si>
  <si>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</si>
  <si>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  2021г.</t>
  </si>
  <si>
    <t>СОИ(эл.энергия) 2,05 руб./м2</t>
  </si>
  <si>
    <t>Всего получено</t>
  </si>
  <si>
    <t>СОИ(     вода )               0,06 руб./м2</t>
  </si>
  <si>
    <t>Всего израсходовано</t>
  </si>
  <si>
    <t xml:space="preserve">выполнено заявок    всего                  </t>
  </si>
  <si>
    <t>Тех. обслуживание УУТЭ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</si>
  <si>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</si>
  <si>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</si>
  <si>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</si>
  <si>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</si>
  <si>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</si>
  <si>
    <t>с01.10.21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</si>
</sst>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4" fillId="34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34" borderId="13" xfId="0" applyFont="1" applyFill="1" applyBorder="1" applyAlignment="1">
      <alignment horizontal="left"/>
    </xf>
    <xf numFmtId="0" fontId="24" fillId="34" borderId="14" xfId="0" applyFont="1" applyFill="1" applyBorder="1" applyAlignment="1">
      <alignment horizontal="left"/>
    </xf>
    <xf numFmtId="0" fontId="24" fillId="34" borderId="15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34" borderId="16" xfId="0" applyFont="1" applyFill="1" applyBorder="1" applyAlignment="1">
      <alignment horizontal="left"/>
    </xf>
    <xf numFmtId="0" fontId="23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15">
        <row r="8">
          <cell r="L8">
            <v>29100.93</v>
          </cell>
          <cell r="Q8">
            <v>289.054104673204</v>
          </cell>
          <cell r="R8">
            <v>324.01115540738596</v>
          </cell>
          <cell r="AE8">
            <v>122796.8</v>
          </cell>
        </row>
        <row r="9">
          <cell r="L9">
            <v>46286.549999999996</v>
          </cell>
          <cell r="Q9">
            <v>185.4019599551322</v>
          </cell>
          <cell r="R9">
            <v>589.1092257966178</v>
          </cell>
          <cell r="AE9">
            <v>111767.99</v>
          </cell>
        </row>
        <row r="10">
          <cell r="L10">
            <v>37534.54</v>
          </cell>
          <cell r="Q10">
            <v>330.00560512461743</v>
          </cell>
          <cell r="R10">
            <v>1052.2100683568938</v>
          </cell>
          <cell r="AE10">
            <v>109491.19</v>
          </cell>
        </row>
        <row r="11">
          <cell r="L11">
            <v>28774.98</v>
          </cell>
          <cell r="Q11">
            <v>288.7579993981154</v>
          </cell>
          <cell r="R11">
            <v>756.7188634542704</v>
          </cell>
          <cell r="AE11">
            <v>115973.95</v>
          </cell>
        </row>
        <row r="12">
          <cell r="L12">
            <v>35961.15</v>
          </cell>
          <cell r="Q12">
            <v>385.3076434185482</v>
          </cell>
          <cell r="R12">
            <v>846.3405373031661</v>
          </cell>
          <cell r="AE12">
            <v>115311.13</v>
          </cell>
        </row>
        <row r="13">
          <cell r="L13">
            <v>37907.91</v>
          </cell>
          <cell r="Q13">
            <v>364.48324986418515</v>
          </cell>
          <cell r="R13">
            <v>208.01848489230565</v>
          </cell>
          <cell r="AE13">
            <v>112701.55</v>
          </cell>
        </row>
        <row r="14">
          <cell r="L14">
            <v>39815.729999999996</v>
          </cell>
          <cell r="Q14">
            <v>319.3874833328773</v>
          </cell>
          <cell r="R14">
            <v>523.9266716953995</v>
          </cell>
          <cell r="AE14">
            <v>108390.54</v>
          </cell>
        </row>
        <row r="15">
          <cell r="L15">
            <v>46140.7</v>
          </cell>
          <cell r="Q15">
            <v>233.23554283346942</v>
          </cell>
          <cell r="AE15">
            <v>106214.32</v>
          </cell>
        </row>
        <row r="16">
          <cell r="L16">
            <v>40208.369999999995</v>
          </cell>
          <cell r="Q16">
            <v>365.811194459535</v>
          </cell>
          <cell r="R16">
            <v>1555.2097369295284</v>
          </cell>
          <cell r="AE16">
            <v>102158.97</v>
          </cell>
        </row>
        <row r="17">
          <cell r="L17">
            <v>25008.11</v>
          </cell>
          <cell r="Q17">
            <v>323.0415955413639</v>
          </cell>
          <cell r="R17">
            <v>281.8455213923077</v>
          </cell>
          <cell r="AE17">
            <v>114570.14</v>
          </cell>
        </row>
        <row r="18">
          <cell r="L18">
            <v>35222.1</v>
          </cell>
          <cell r="Q18">
            <v>228.55864958981954</v>
          </cell>
          <cell r="R18">
            <v>38.48764690478889</v>
          </cell>
          <cell r="AE18">
            <v>115934.28</v>
          </cell>
        </row>
        <row r="19">
          <cell r="L19">
            <v>54905.46</v>
          </cell>
          <cell r="Q19">
            <v>203.05152523029903</v>
          </cell>
          <cell r="R19">
            <v>1593.4352823503202</v>
          </cell>
          <cell r="AE19">
            <v>99589.6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15">
        <row r="8">
          <cell r="S8">
            <v>1040.0489446930585</v>
          </cell>
        </row>
        <row r="9">
          <cell r="S9">
            <v>1044.3649155993635</v>
          </cell>
        </row>
        <row r="10">
          <cell r="S10">
            <v>1096.6730178657654</v>
          </cell>
        </row>
        <row r="11">
          <cell r="S11">
            <v>964.9213397482247</v>
          </cell>
        </row>
        <row r="12">
          <cell r="S12">
            <v>1034.3971786776517</v>
          </cell>
        </row>
        <row r="13">
          <cell r="S13">
            <v>1098.0777280966768</v>
          </cell>
        </row>
        <row r="14">
          <cell r="S14">
            <v>1089.801877536025</v>
          </cell>
        </row>
        <row r="15">
          <cell r="S15">
            <v>1051.2749780624788</v>
          </cell>
        </row>
        <row r="16">
          <cell r="S16">
            <v>1129.6907404978444</v>
          </cell>
        </row>
        <row r="17">
          <cell r="S17">
            <v>983.8861680196043</v>
          </cell>
        </row>
        <row r="18">
          <cell r="S18">
            <v>1038.235476016462</v>
          </cell>
        </row>
        <row r="19">
          <cell r="S19">
            <v>1225.9247536064222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4">
      <selection activeCell="A23" sqref="A23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3" width="10.57421875" style="0" customWidth="1"/>
    <col min="4" max="4" width="7.8515625" style="0" customWidth="1"/>
    <col min="5" max="5" width="7.00390625" style="0" customWidth="1"/>
    <col min="6" max="6" width="8.28125" style="0" customWidth="1"/>
    <col min="7" max="7" width="7.8515625" style="0" customWidth="1"/>
    <col min="8" max="8" width="8.421875" style="0" customWidth="1"/>
    <col min="9" max="9" width="8.140625" style="0" customWidth="1"/>
    <col min="10" max="10" width="7.00390625" style="0" customWidth="1"/>
    <col min="11" max="11" width="5.00390625" style="0" customWidth="1"/>
    <col min="12" max="12" width="5.28125" style="0" customWidth="1"/>
    <col min="13" max="13" width="5.8515625" style="0" customWidth="1"/>
    <col min="14" max="14" width="4.421875" style="0" customWidth="1"/>
    <col min="15" max="15" width="4.140625" style="0" customWidth="1"/>
    <col min="16" max="16" width="6.00390625" style="0" customWidth="1"/>
    <col min="17" max="17" width="4.00390625" style="0" customWidth="1"/>
    <col min="18" max="18" width="4.8515625" style="0" customWidth="1"/>
    <col min="19" max="19" width="6.140625" style="0" customWidth="1"/>
    <col min="20" max="20" width="6.7109375" style="0" customWidth="1"/>
    <col min="21" max="21" width="5.57421875" style="0" customWidth="1"/>
    <col min="22" max="22" width="6.28125" style="0" customWidth="1"/>
    <col min="23" max="23" width="5.8515625" style="0" customWidth="1"/>
    <col min="24" max="24" width="8.57421875" style="0" customWidth="1"/>
    <col min="25" max="25" width="8.7109375" style="0" customWidth="1"/>
    <col min="27" max="27" width="9.28125" style="0" customWidth="1"/>
  </cols>
  <sheetData>
    <row r="1" spans="1:12" ht="15">
      <c r="A1" s="1" t="s">
        <v>0</v>
      </c>
      <c r="L1" s="2"/>
    </row>
    <row r="2" spans="1:15" ht="14.25">
      <c r="A2" s="2"/>
      <c r="B2">
        <f>2575.2+116.8</f>
        <v>2692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7" ht="20.25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66" customHeight="1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9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8" t="s">
        <v>30</v>
      </c>
      <c r="X7" s="21"/>
      <c r="Y7" s="21"/>
      <c r="Z7" s="10"/>
      <c r="AA7" s="22"/>
    </row>
    <row r="8" spans="1:27" ht="19.5" customHeight="1">
      <c r="A8" s="23" t="s">
        <v>31</v>
      </c>
      <c r="B8" s="24">
        <f>'[1]КМар 8'!$L$8</f>
        <v>29100.93</v>
      </c>
      <c r="C8" s="24">
        <f>8.3*2575.2+7.4*116.8+(1.97+0.06)*B2</f>
        <v>27703.239999999998</v>
      </c>
      <c r="D8" s="25">
        <f>C8*60/100</f>
        <v>16621.944</v>
      </c>
      <c r="E8" s="25">
        <f>D8*28/100</f>
        <v>4654.144319999999</v>
      </c>
      <c r="F8" s="24">
        <v>2649.6</v>
      </c>
      <c r="G8" s="24">
        <f>'[1]КМар 8'!$Q8</f>
        <v>289.054104673204</v>
      </c>
      <c r="H8" s="24">
        <f>'[1]КМар 8'!$R8</f>
        <v>324.01115540738596</v>
      </c>
      <c r="I8" s="24">
        <f>'[2]КМар 8'!$S8</f>
        <v>1040.0489446930585</v>
      </c>
      <c r="J8" s="25">
        <f>C8-(D8+E8+F8+G8+H8+I8)</f>
        <v>2124.437475226354</v>
      </c>
      <c r="K8" s="23"/>
      <c r="L8" s="23">
        <v>134.83</v>
      </c>
      <c r="M8" s="26"/>
      <c r="N8" s="26"/>
      <c r="O8" s="23"/>
      <c r="P8" s="27"/>
      <c r="Q8" s="27"/>
      <c r="R8" s="27"/>
      <c r="S8" s="27"/>
      <c r="T8" s="27"/>
      <c r="U8" s="27"/>
      <c r="V8" s="27"/>
      <c r="X8" s="23">
        <f>SUM(K8:W8)</f>
        <v>134.83</v>
      </c>
      <c r="Y8" s="24">
        <f aca="true" t="shared" si="0" ref="Y8:Y19">C8+X8</f>
        <v>27838.07</v>
      </c>
      <c r="Z8" s="24">
        <f aca="true" t="shared" si="1" ref="Z8:Z19">B8-C8-X8</f>
        <v>1262.8600000000024</v>
      </c>
      <c r="AA8" s="23">
        <f>'[1]КМар 8'!$AE$8</f>
        <v>122796.8</v>
      </c>
    </row>
    <row r="9" spans="1:27" ht="19.5" customHeight="1">
      <c r="A9" s="23" t="s">
        <v>32</v>
      </c>
      <c r="B9" s="24">
        <f>'[1]КМар 8'!$L$9</f>
        <v>46286.549999999996</v>
      </c>
      <c r="C9" s="24">
        <f>8.3*2575.2+7.4*116.8+(1.97+0.06)*B2</f>
        <v>27703.239999999998</v>
      </c>
      <c r="D9" s="25">
        <f aca="true" t="shared" si="2" ref="D9:D18">C9*60/100</f>
        <v>16621.944</v>
      </c>
      <c r="E9" s="25">
        <f aca="true" t="shared" si="3" ref="E9:E20">D9*28/100</f>
        <v>4654.144319999999</v>
      </c>
      <c r="F9" s="24">
        <v>2520.8</v>
      </c>
      <c r="G9" s="24">
        <f>'[1]КМар 8'!$Q9</f>
        <v>185.4019599551322</v>
      </c>
      <c r="H9" s="24">
        <f>'[1]КМар 8'!$R9</f>
        <v>589.1092257966178</v>
      </c>
      <c r="I9" s="24">
        <f>'[2]КМар 8'!$S9</f>
        <v>1044.3649155993635</v>
      </c>
      <c r="J9" s="25">
        <f aca="true" t="shared" si="4" ref="J9:J19">C9-(D9+E9+F9+G9+H9+I9)</f>
        <v>2087.475578648886</v>
      </c>
      <c r="K9" s="23"/>
      <c r="L9" s="23">
        <v>134.83</v>
      </c>
      <c r="M9" s="23"/>
      <c r="N9" s="23"/>
      <c r="O9" s="23"/>
      <c r="P9" s="27"/>
      <c r="Q9" s="27"/>
      <c r="R9" s="27"/>
      <c r="S9" s="27"/>
      <c r="T9" s="27"/>
      <c r="U9" s="27"/>
      <c r="V9" s="27"/>
      <c r="W9" s="27">
        <f>499</f>
        <v>499</v>
      </c>
      <c r="X9" s="23">
        <f aca="true" t="shared" si="5" ref="X9:X19">SUM(K9:W9)</f>
        <v>633.83</v>
      </c>
      <c r="Y9" s="24">
        <f t="shared" si="0"/>
        <v>28337.07</v>
      </c>
      <c r="Z9" s="24">
        <f t="shared" si="1"/>
        <v>17949.479999999996</v>
      </c>
      <c r="AA9" s="24">
        <f>'[1]КМар 8'!$AE$9</f>
        <v>111767.99</v>
      </c>
    </row>
    <row r="10" spans="1:27" ht="19.5" customHeight="1">
      <c r="A10" s="23" t="s">
        <v>33</v>
      </c>
      <c r="B10" s="24">
        <f>'[1]КМар 8'!$L$10</f>
        <v>37534.54</v>
      </c>
      <c r="C10" s="24">
        <f>8.3*2575.2+7.4*116.8+(1.97+0.06)*B2</f>
        <v>27703.239999999998</v>
      </c>
      <c r="D10" s="25">
        <f t="shared" si="2"/>
        <v>16621.944</v>
      </c>
      <c r="E10" s="25">
        <f t="shared" si="3"/>
        <v>4654.144319999999</v>
      </c>
      <c r="F10" s="24">
        <v>2498.72</v>
      </c>
      <c r="G10" s="24">
        <f>'[1]КМар 8'!$Q10</f>
        <v>330.00560512461743</v>
      </c>
      <c r="H10" s="24">
        <f>'[1]КМар 8'!$R10</f>
        <v>1052.2100683568938</v>
      </c>
      <c r="I10" s="24">
        <f>'[2]КМар 8'!$S10</f>
        <v>1096.6730178657654</v>
      </c>
      <c r="J10" s="25">
        <f t="shared" si="4"/>
        <v>1449.54298865272</v>
      </c>
      <c r="K10" s="23"/>
      <c r="L10" s="23">
        <v>134.83</v>
      </c>
      <c r="M10" s="23"/>
      <c r="N10" s="23"/>
      <c r="O10" s="23"/>
      <c r="P10" s="27"/>
      <c r="Q10" s="27"/>
      <c r="R10" s="27"/>
      <c r="S10" s="27"/>
      <c r="T10" s="27"/>
      <c r="U10" s="27"/>
      <c r="V10" s="27"/>
      <c r="W10" s="27"/>
      <c r="X10" s="23">
        <f t="shared" si="5"/>
        <v>134.83</v>
      </c>
      <c r="Y10" s="24">
        <f t="shared" si="0"/>
        <v>27838.07</v>
      </c>
      <c r="Z10" s="24">
        <f t="shared" si="1"/>
        <v>9696.470000000003</v>
      </c>
      <c r="AA10" s="24">
        <f>'[1]КМар 8'!$AE$10</f>
        <v>109491.19</v>
      </c>
    </row>
    <row r="11" spans="1:27" ht="19.5" customHeight="1">
      <c r="A11" s="23" t="s">
        <v>34</v>
      </c>
      <c r="B11" s="24">
        <f>'[1]КМар 8'!$L$11</f>
        <v>28774.98</v>
      </c>
      <c r="C11" s="24">
        <f>8.3*2575.2+7.4*116.8+(1.97+0.06)*B2</f>
        <v>27703.239999999998</v>
      </c>
      <c r="D11" s="25">
        <f t="shared" si="2"/>
        <v>16621.944</v>
      </c>
      <c r="E11" s="25">
        <f t="shared" si="3"/>
        <v>4654.144319999999</v>
      </c>
      <c r="F11" s="24">
        <v>1816.24</v>
      </c>
      <c r="G11" s="24">
        <f>'[1]КМар 8'!$Q11</f>
        <v>288.7579993981154</v>
      </c>
      <c r="H11" s="24">
        <f>'[1]КМар 8'!$R11</f>
        <v>756.7188634542704</v>
      </c>
      <c r="I11" s="24">
        <f>'[2]КМар 8'!$S11</f>
        <v>964.9213397482247</v>
      </c>
      <c r="J11" s="25">
        <f t="shared" si="4"/>
        <v>2600.5134773993886</v>
      </c>
      <c r="K11" s="23"/>
      <c r="L11" s="23">
        <v>134.83</v>
      </c>
      <c r="M11" s="23"/>
      <c r="N11" s="23"/>
      <c r="O11" s="27"/>
      <c r="P11" s="27"/>
      <c r="Q11" s="27"/>
      <c r="R11" s="27"/>
      <c r="S11" s="27"/>
      <c r="T11" s="27"/>
      <c r="U11" s="27"/>
      <c r="V11" s="27"/>
      <c r="W11" s="27"/>
      <c r="X11" s="23">
        <f t="shared" si="5"/>
        <v>134.83</v>
      </c>
      <c r="Y11" s="24">
        <f t="shared" si="0"/>
        <v>27838.07</v>
      </c>
      <c r="Z11" s="24">
        <f t="shared" si="1"/>
        <v>936.9100000000016</v>
      </c>
      <c r="AA11" s="24">
        <f>'[1]КМар 8'!$AE$11</f>
        <v>115973.95</v>
      </c>
    </row>
    <row r="12" spans="1:27" ht="19.5" customHeight="1">
      <c r="A12" s="23" t="s">
        <v>35</v>
      </c>
      <c r="B12" s="24">
        <f>'[1]КМар 8'!$L$12</f>
        <v>35961.15</v>
      </c>
      <c r="C12" s="24">
        <f>8.3*2575.2+7.4*116.8+(1.97+0.06)*B2</f>
        <v>27703.239999999998</v>
      </c>
      <c r="D12" s="25">
        <f t="shared" si="2"/>
        <v>16621.944</v>
      </c>
      <c r="E12" s="25">
        <f t="shared" si="3"/>
        <v>4654.144319999999</v>
      </c>
      <c r="F12" s="24">
        <v>1560.32</v>
      </c>
      <c r="G12" s="24">
        <f>'[1]КМар 8'!$Q12</f>
        <v>385.3076434185482</v>
      </c>
      <c r="H12" s="24">
        <f>'[1]КМар 8'!$R12</f>
        <v>846.3405373031661</v>
      </c>
      <c r="I12" s="24">
        <f>'[2]КМар 8'!$S12</f>
        <v>1034.3971786776517</v>
      </c>
      <c r="J12" s="25">
        <f t="shared" si="4"/>
        <v>2600.7863206006296</v>
      </c>
      <c r="K12" s="23"/>
      <c r="L12" s="23">
        <v>134.83</v>
      </c>
      <c r="M12" s="23"/>
      <c r="N12" s="23"/>
      <c r="O12" s="27"/>
      <c r="P12" s="27"/>
      <c r="Q12" s="27"/>
      <c r="R12" s="27"/>
      <c r="S12" s="27">
        <v>3090</v>
      </c>
      <c r="T12" s="27"/>
      <c r="U12" s="27">
        <v>2950</v>
      </c>
      <c r="V12" s="27"/>
      <c r="W12" s="27"/>
      <c r="X12" s="23">
        <f t="shared" si="5"/>
        <v>6174.83</v>
      </c>
      <c r="Y12" s="24">
        <f t="shared" si="0"/>
        <v>33878.07</v>
      </c>
      <c r="Z12" s="24">
        <f t="shared" si="1"/>
        <v>2083.0800000000036</v>
      </c>
      <c r="AA12" s="24">
        <f>'[1]КМар 8'!$AE$12</f>
        <v>115311.13</v>
      </c>
    </row>
    <row r="13" spans="1:27" ht="19.5" customHeight="1">
      <c r="A13" s="23" t="s">
        <v>36</v>
      </c>
      <c r="B13" s="24">
        <f>'[1]КМар 8'!$L$13</f>
        <v>37907.91</v>
      </c>
      <c r="C13" s="24">
        <f>8.3*2575.2+7.4*116.8+(1.97+0.06)*B2</f>
        <v>27703.239999999998</v>
      </c>
      <c r="D13" s="25">
        <f t="shared" si="2"/>
        <v>16621.944</v>
      </c>
      <c r="E13" s="25">
        <f t="shared" si="3"/>
        <v>4654.144319999999</v>
      </c>
      <c r="F13" s="24">
        <v>2958.72</v>
      </c>
      <c r="G13" s="24">
        <f>'[1]КМар 8'!$Q13</f>
        <v>364.48324986418515</v>
      </c>
      <c r="H13" s="24">
        <f>'[1]КМар 8'!$R13</f>
        <v>208.01848489230565</v>
      </c>
      <c r="I13" s="24">
        <f>'[2]КМар 8'!$S13</f>
        <v>1098.0777280966768</v>
      </c>
      <c r="J13" s="25">
        <f t="shared" si="4"/>
        <v>1797.8522171468321</v>
      </c>
      <c r="K13" s="23"/>
      <c r="L13" s="23">
        <v>134.83</v>
      </c>
      <c r="M13" s="23"/>
      <c r="N13" s="23"/>
      <c r="O13" s="27"/>
      <c r="P13" s="27"/>
      <c r="Q13" s="27"/>
      <c r="R13" s="27"/>
      <c r="S13" s="27"/>
      <c r="T13" s="27"/>
      <c r="U13" s="27">
        <v>2950</v>
      </c>
      <c r="V13" s="27"/>
      <c r="W13" s="27"/>
      <c r="X13" s="23">
        <f t="shared" si="5"/>
        <v>3084.83</v>
      </c>
      <c r="Y13" s="24">
        <f t="shared" si="0"/>
        <v>30788.07</v>
      </c>
      <c r="Z13" s="24">
        <f t="shared" si="1"/>
        <v>7119.840000000006</v>
      </c>
      <c r="AA13" s="24">
        <f>'[1]КМар 8'!$AE$13</f>
        <v>112701.55</v>
      </c>
    </row>
    <row r="14" spans="1:27" ht="19.5" customHeight="1">
      <c r="A14" s="23" t="s">
        <v>37</v>
      </c>
      <c r="B14" s="24">
        <f>'[1]КМар 8'!$L$14</f>
        <v>39815.729999999996</v>
      </c>
      <c r="C14" s="24">
        <f>8.3*2575.2+7.4*116.8+(2.05+0.06)*B2</f>
        <v>27918.6</v>
      </c>
      <c r="D14" s="25">
        <f t="shared" si="2"/>
        <v>16751.16</v>
      </c>
      <c r="E14" s="25">
        <f t="shared" si="3"/>
        <v>4690.324799999999</v>
      </c>
      <c r="F14" s="24">
        <v>1597.11</v>
      </c>
      <c r="G14" s="24">
        <f>'[1]КМар 8'!$Q14</f>
        <v>319.3874833328773</v>
      </c>
      <c r="H14" s="24">
        <f>'[1]КМар 8'!$R14</f>
        <v>523.9266716953995</v>
      </c>
      <c r="I14" s="24">
        <f>'[2]КМар 8'!$S14</f>
        <v>1089.801877536025</v>
      </c>
      <c r="J14" s="25">
        <f t="shared" si="4"/>
        <v>2946.8891674356964</v>
      </c>
      <c r="K14" s="23"/>
      <c r="L14" s="23">
        <v>134.83</v>
      </c>
      <c r="M14" s="23">
        <v>21000</v>
      </c>
      <c r="N14" s="23"/>
      <c r="O14" s="27"/>
      <c r="P14" s="27"/>
      <c r="Q14" s="27"/>
      <c r="R14" s="27"/>
      <c r="S14" s="27"/>
      <c r="T14" s="27"/>
      <c r="U14" s="27"/>
      <c r="V14" s="27">
        <v>6058</v>
      </c>
      <c r="W14" s="27"/>
      <c r="X14" s="23">
        <f t="shared" si="5"/>
        <v>27192.83</v>
      </c>
      <c r="Y14" s="24">
        <f t="shared" si="0"/>
        <v>55111.43</v>
      </c>
      <c r="Z14" s="24">
        <f t="shared" si="1"/>
        <v>-15295.700000000004</v>
      </c>
      <c r="AA14" s="24">
        <f>'[1]КМар 8'!$AE$14</f>
        <v>108390.54</v>
      </c>
    </row>
    <row r="15" spans="1:27" ht="19.5" customHeight="1">
      <c r="A15" s="23" t="s">
        <v>38</v>
      </c>
      <c r="B15" s="24">
        <f>'[1]КМар 8'!$L$15</f>
        <v>46140.7</v>
      </c>
      <c r="C15" s="24">
        <f>8.3*2575.2+7.4*116.8+(2.05+0.06)*B2</f>
        <v>27918.6</v>
      </c>
      <c r="D15" s="25">
        <f>C15*56.5/100</f>
        <v>15774.008999999998</v>
      </c>
      <c r="E15" s="25">
        <f t="shared" si="3"/>
        <v>4416.722519999999</v>
      </c>
      <c r="F15" s="24">
        <v>4017.67</v>
      </c>
      <c r="G15" s="24">
        <f>'[1]КМар 8'!$Q15</f>
        <v>233.23554283346942</v>
      </c>
      <c r="H15" s="24">
        <v>1830.9</v>
      </c>
      <c r="I15" s="24">
        <f>'[2]КМар 8'!$S15</f>
        <v>1051.2749780624788</v>
      </c>
      <c r="J15" s="25">
        <f t="shared" si="4"/>
        <v>594.7879591040473</v>
      </c>
      <c r="K15" s="23"/>
      <c r="L15" s="23">
        <v>134.83</v>
      </c>
      <c r="M15" s="23"/>
      <c r="N15" s="23"/>
      <c r="O15" s="27"/>
      <c r="P15" s="27">
        <f>14368+12069+8000</f>
        <v>34437</v>
      </c>
      <c r="Q15" s="27"/>
      <c r="R15" s="27"/>
      <c r="S15" s="27"/>
      <c r="T15" s="27"/>
      <c r="U15" s="27"/>
      <c r="V15" s="27"/>
      <c r="W15" s="27"/>
      <c r="X15" s="23">
        <f t="shared" si="5"/>
        <v>34571.83</v>
      </c>
      <c r="Y15" s="24">
        <f t="shared" si="0"/>
        <v>62490.43</v>
      </c>
      <c r="Z15" s="24">
        <f t="shared" si="1"/>
        <v>-16349.730000000003</v>
      </c>
      <c r="AA15" s="24">
        <f>'[1]КМар 8'!$AE$15</f>
        <v>106214.32</v>
      </c>
    </row>
    <row r="16" spans="1:27" ht="19.5" customHeight="1">
      <c r="A16" s="23" t="s">
        <v>39</v>
      </c>
      <c r="B16" s="24">
        <f>'[1]КМар 8'!$L$16</f>
        <v>40208.369999999995</v>
      </c>
      <c r="C16" s="24">
        <f>8.3*2575.2+7.4*116.8+(2.05+0.06)*B2</f>
        <v>27918.6</v>
      </c>
      <c r="D16" s="25">
        <f t="shared" si="2"/>
        <v>16751.16</v>
      </c>
      <c r="E16" s="25">
        <f t="shared" si="3"/>
        <v>4690.324799999999</v>
      </c>
      <c r="F16" s="24">
        <v>1336.67</v>
      </c>
      <c r="G16" s="24">
        <f>'[1]КМар 8'!$Q16</f>
        <v>365.811194459535</v>
      </c>
      <c r="H16" s="24">
        <f>'[1]КМар 8'!$R16</f>
        <v>1555.2097369295284</v>
      </c>
      <c r="I16" s="24">
        <f>'[2]КМар 8'!$S16</f>
        <v>1129.6907404978444</v>
      </c>
      <c r="J16" s="25">
        <f t="shared" si="4"/>
        <v>2089.733528113091</v>
      </c>
      <c r="K16" s="23"/>
      <c r="L16" s="23">
        <v>134.83</v>
      </c>
      <c r="M16" s="23"/>
      <c r="N16" s="23"/>
      <c r="O16" s="27"/>
      <c r="P16" s="27"/>
      <c r="Q16" s="27"/>
      <c r="R16" s="27"/>
      <c r="S16" s="27"/>
      <c r="T16" s="27"/>
      <c r="U16" s="27"/>
      <c r="V16" s="27"/>
      <c r="W16" s="27"/>
      <c r="X16" s="23">
        <f t="shared" si="5"/>
        <v>134.83</v>
      </c>
      <c r="Y16" s="24">
        <f t="shared" si="0"/>
        <v>28053.43</v>
      </c>
      <c r="Z16" s="24">
        <f t="shared" si="1"/>
        <v>12154.939999999997</v>
      </c>
      <c r="AA16" s="24">
        <f>'[1]КМар 8'!$AE$16</f>
        <v>102158.97</v>
      </c>
    </row>
    <row r="17" spans="1:27" ht="19.5" customHeight="1">
      <c r="A17" s="23" t="s">
        <v>40</v>
      </c>
      <c r="B17" s="24">
        <f>'[1]КМар 8'!$L$17</f>
        <v>25008.11</v>
      </c>
      <c r="C17" s="24">
        <f>8.72*2575.2+7.78*116.8+(2.05+0.06)*B2</f>
        <v>29044.568</v>
      </c>
      <c r="D17" s="25">
        <f t="shared" si="2"/>
        <v>17426.7408</v>
      </c>
      <c r="E17" s="25">
        <f t="shared" si="3"/>
        <v>4879.487424</v>
      </c>
      <c r="F17" s="24">
        <v>3584.88</v>
      </c>
      <c r="G17" s="24">
        <f>'[1]КМар 8'!$Q17</f>
        <v>323.0415955413639</v>
      </c>
      <c r="H17" s="24">
        <f>'[1]КМар 8'!$R17</f>
        <v>281.8455213923077</v>
      </c>
      <c r="I17" s="24">
        <f>'[2]КМар 8'!$S17</f>
        <v>983.8861680196043</v>
      </c>
      <c r="J17" s="25">
        <f t="shared" si="4"/>
        <v>1564.686491046723</v>
      </c>
      <c r="K17" s="23"/>
      <c r="L17" s="23">
        <v>134.83</v>
      </c>
      <c r="M17" s="23"/>
      <c r="N17" s="23"/>
      <c r="O17" s="27"/>
      <c r="P17" s="27"/>
      <c r="Q17" s="27"/>
      <c r="R17" s="27"/>
      <c r="S17" s="27"/>
      <c r="T17" s="27"/>
      <c r="U17" s="27"/>
      <c r="V17" s="27"/>
      <c r="W17" s="27"/>
      <c r="X17" s="23">
        <f t="shared" si="5"/>
        <v>134.83</v>
      </c>
      <c r="Y17" s="24">
        <f t="shared" si="0"/>
        <v>29179.398</v>
      </c>
      <c r="Z17" s="24">
        <f t="shared" si="1"/>
        <v>-4171.287999999999</v>
      </c>
      <c r="AA17" s="24">
        <f>'[1]КМар 8'!$AE$17</f>
        <v>114570.14</v>
      </c>
    </row>
    <row r="18" spans="1:27" ht="19.5" customHeight="1">
      <c r="A18" s="23" t="s">
        <v>41</v>
      </c>
      <c r="B18" s="24">
        <f>'[1]КМар 8'!$L$18</f>
        <v>35222.1</v>
      </c>
      <c r="C18" s="24">
        <f>8.72*2575.2+7.78*116.8+(2.05+0.06)*B2</f>
        <v>29044.568</v>
      </c>
      <c r="D18" s="25">
        <f t="shared" si="2"/>
        <v>17426.7408</v>
      </c>
      <c r="E18" s="25">
        <f t="shared" si="3"/>
        <v>4879.487424</v>
      </c>
      <c r="F18" s="24">
        <v>555.35</v>
      </c>
      <c r="G18" s="24">
        <f>'[1]КМар 8'!$Q18</f>
        <v>228.55864958981954</v>
      </c>
      <c r="H18" s="24">
        <f>'[1]КМар 8'!$R18</f>
        <v>38.48764690478889</v>
      </c>
      <c r="I18" s="24">
        <f>'[2]КМар 8'!$S18</f>
        <v>1038.235476016462</v>
      </c>
      <c r="J18" s="25">
        <f t="shared" si="4"/>
        <v>4877.7080034889295</v>
      </c>
      <c r="K18" s="23"/>
      <c r="L18" s="23">
        <v>134.83</v>
      </c>
      <c r="M18" s="23"/>
      <c r="N18" s="23"/>
      <c r="O18" s="27"/>
      <c r="P18" s="27"/>
      <c r="Q18" s="27"/>
      <c r="R18" s="27"/>
      <c r="S18" s="27"/>
      <c r="T18" s="27"/>
      <c r="U18" s="27"/>
      <c r="V18" s="27"/>
      <c r="W18" s="27"/>
      <c r="X18" s="23">
        <f t="shared" si="5"/>
        <v>134.83</v>
      </c>
      <c r="Y18" s="24">
        <f t="shared" si="0"/>
        <v>29179.398</v>
      </c>
      <c r="Z18" s="24">
        <f t="shared" si="1"/>
        <v>6042.701999999999</v>
      </c>
      <c r="AA18" s="24">
        <f>'[1]КМар 8'!$AE$18</f>
        <v>115934.28</v>
      </c>
    </row>
    <row r="19" spans="1:27" ht="19.5" customHeight="1">
      <c r="A19" s="23" t="s">
        <v>42</v>
      </c>
      <c r="B19" s="24">
        <f>'[1]КМар 8'!$L$19</f>
        <v>54905.46</v>
      </c>
      <c r="C19" s="24">
        <f>8.72*2575.2+7.78*116.8+(2.05+0.06)*B2</f>
        <v>29044.568</v>
      </c>
      <c r="D19" s="25">
        <f>C19*56.5/100</f>
        <v>16410.18092</v>
      </c>
      <c r="E19" s="25">
        <f t="shared" si="3"/>
        <v>4594.8506576</v>
      </c>
      <c r="F19" s="24">
        <v>4331.73</v>
      </c>
      <c r="G19" s="24">
        <f>'[1]КМар 8'!$Q19</f>
        <v>203.05152523029903</v>
      </c>
      <c r="H19" s="24">
        <f>'[1]КМар 8'!$R19</f>
        <v>1593.4352823503202</v>
      </c>
      <c r="I19" s="24">
        <f>'[2]КМар 8'!$S19</f>
        <v>1225.9247536064222</v>
      </c>
      <c r="J19" s="25">
        <f t="shared" si="4"/>
        <v>685.3948612129607</v>
      </c>
      <c r="K19" s="23"/>
      <c r="L19" s="23">
        <v>134.83</v>
      </c>
      <c r="M19" s="23"/>
      <c r="N19" s="23"/>
      <c r="O19" s="27"/>
      <c r="P19" s="27"/>
      <c r="Q19" s="27"/>
      <c r="R19" s="27"/>
      <c r="S19" s="27"/>
      <c r="T19" s="27">
        <v>9000</v>
      </c>
      <c r="U19" s="27"/>
      <c r="V19" s="27"/>
      <c r="W19" s="27">
        <f>1724+3831</f>
        <v>5555</v>
      </c>
      <c r="X19" s="23">
        <f t="shared" si="5"/>
        <v>14689.83</v>
      </c>
      <c r="Y19" s="24">
        <f t="shared" si="0"/>
        <v>43734.398</v>
      </c>
      <c r="Z19" s="24">
        <f t="shared" si="1"/>
        <v>11171.062</v>
      </c>
      <c r="AA19" s="24">
        <f>'[1]КМар 8'!$AE$19</f>
        <v>99589.6</v>
      </c>
    </row>
    <row r="20" spans="1:27" ht="19.5" customHeight="1">
      <c r="A20" s="28" t="s">
        <v>43</v>
      </c>
      <c r="B20" s="29">
        <f>B8+B9+B10+B11+B12+B13+B14+B15+B16+B17+B18+B19</f>
        <v>456866.52999999997</v>
      </c>
      <c r="C20" s="29">
        <f>C8+C9+C10+C11+C12+C13+C14+C15+C16+C17+C18+C19</f>
        <v>337108.9439999999</v>
      </c>
      <c r="D20" s="30">
        <f>SUM(D8:D19)</f>
        <v>200271.65552000003</v>
      </c>
      <c r="E20" s="30">
        <f t="shared" si="3"/>
        <v>56076.06354560001</v>
      </c>
      <c r="F20" s="30">
        <f>SUM(F8:F19)</f>
        <v>29427.809999999998</v>
      </c>
      <c r="G20" s="30">
        <f>SUM(G8:G19)</f>
        <v>3516.096553421166</v>
      </c>
      <c r="H20" s="30">
        <f>SUM(H8:H19)</f>
        <v>9600.213194482983</v>
      </c>
      <c r="I20" s="30">
        <f>SUM(I8:I19)</f>
        <v>12797.297118419578</v>
      </c>
      <c r="J20" s="30">
        <f>SUM(J8:J19)</f>
        <v>25419.808068076258</v>
      </c>
      <c r="K20" s="28">
        <f aca="true" t="shared" si="6" ref="K20:Q20">K8+K9+K10+K11+K12+K13+K14+K15+K16+K17+K18+K19</f>
        <v>0</v>
      </c>
      <c r="L20" s="29">
        <f t="shared" si="6"/>
        <v>1617.9599999999998</v>
      </c>
      <c r="M20" s="28">
        <f t="shared" si="6"/>
        <v>21000</v>
      </c>
      <c r="N20" s="28">
        <f t="shared" si="6"/>
        <v>0</v>
      </c>
      <c r="O20" s="28">
        <f t="shared" si="6"/>
        <v>0</v>
      </c>
      <c r="P20" s="28">
        <f t="shared" si="6"/>
        <v>34437</v>
      </c>
      <c r="Q20" s="28">
        <f t="shared" si="6"/>
        <v>0</v>
      </c>
      <c r="R20" s="28">
        <f>R8+R9+R10+R11+R12+R13+R14+R15+R16+R17+R18+R19</f>
        <v>0</v>
      </c>
      <c r="S20" s="28">
        <f>S8+S9+S10+S11+S12+S13+S14+S15+S16+S17+S18+S19</f>
        <v>3090</v>
      </c>
      <c r="T20" s="28">
        <f>T8+T9+T10+T11+T12+T13+T14+T15+T16+T17+T18+T19</f>
        <v>9000</v>
      </c>
      <c r="U20" s="28">
        <f>SUM(U8:U19)</f>
        <v>5900</v>
      </c>
      <c r="V20" s="28">
        <f>V8+V9+V10+V11+V12+V13+V14+V15+V16+V17+V18+V19</f>
        <v>6058</v>
      </c>
      <c r="W20" s="28">
        <f>W8+W9+W10+W11+W12+W13+W14+W15+W16+W17+W18+W19</f>
        <v>6054</v>
      </c>
      <c r="X20" s="25">
        <f>K20+L20+M20+N20+O20+P20+V20+W20+R20+S20+T20+U20</f>
        <v>87156.95999999999</v>
      </c>
      <c r="Y20" s="25">
        <f>C20+X20</f>
        <v>424265.90399999986</v>
      </c>
      <c r="Z20" s="25">
        <f>B20-C20-X20</f>
        <v>32600.626000000077</v>
      </c>
      <c r="AA20" s="23"/>
    </row>
    <row r="21" spans="4:10" ht="12.75">
      <c r="D21" s="31"/>
      <c r="E21" s="31"/>
      <c r="F21" s="31"/>
      <c r="G21" s="31"/>
      <c r="H21" s="31"/>
      <c r="I21" s="31"/>
      <c r="J21" s="31"/>
    </row>
    <row r="22" spans="1:25" ht="12.75">
      <c r="A22" s="2"/>
      <c r="B22" s="32"/>
      <c r="E22" s="33" t="s">
        <v>44</v>
      </c>
      <c r="F22" s="33"/>
      <c r="G22" s="34"/>
      <c r="H22" s="35"/>
      <c r="I22" s="36"/>
      <c r="J22" s="36"/>
      <c r="K22" s="36"/>
      <c r="L22" s="2"/>
      <c r="Y22" s="37"/>
    </row>
    <row r="23" spans="1:23" ht="15.75">
      <c r="A23" s="2"/>
      <c r="B23" s="32"/>
      <c r="E23" s="34"/>
      <c r="F23" s="34"/>
      <c r="G23" s="34"/>
      <c r="H23" s="34"/>
      <c r="I23" s="34"/>
      <c r="J23" s="34"/>
      <c r="K23" s="34"/>
      <c r="L23" s="38"/>
      <c r="N23" s="39"/>
      <c r="O23" s="40"/>
      <c r="P23" s="33"/>
      <c r="Q23" s="33"/>
      <c r="R23" s="33"/>
      <c r="S23" s="36"/>
      <c r="T23" s="36"/>
      <c r="U23" s="36"/>
      <c r="V23" s="36"/>
      <c r="W23" s="36"/>
    </row>
    <row r="24" spans="1:23" ht="12.75">
      <c r="A24" s="41"/>
      <c r="B24" s="42"/>
      <c r="E24" s="34" t="s">
        <v>45</v>
      </c>
      <c r="F24" s="34"/>
      <c r="G24" s="34"/>
      <c r="H24" s="34"/>
      <c r="I24" s="34"/>
      <c r="J24" s="34"/>
      <c r="K24" s="34"/>
      <c r="L24" s="2"/>
      <c r="P24" s="34"/>
      <c r="Q24" s="34"/>
      <c r="R24" s="34"/>
      <c r="S24" s="34"/>
      <c r="T24" s="34"/>
      <c r="U24" s="34"/>
      <c r="V24" s="34"/>
      <c r="W24" s="34"/>
    </row>
    <row r="25" spans="1:23" ht="12.75">
      <c r="A25" s="41" t="s">
        <v>46</v>
      </c>
      <c r="C25" s="42">
        <f>B20</f>
        <v>456866.52999999997</v>
      </c>
      <c r="E25" s="34" t="s">
        <v>47</v>
      </c>
      <c r="F25" s="34"/>
      <c r="G25" s="34"/>
      <c r="H25" s="34"/>
      <c r="I25" s="34"/>
      <c r="J25" s="34"/>
      <c r="K25" s="34"/>
      <c r="L25" s="2"/>
      <c r="P25" s="34"/>
      <c r="Q25" s="34"/>
      <c r="R25" s="34"/>
      <c r="S25" s="34"/>
      <c r="T25" s="34"/>
      <c r="U25" s="34"/>
      <c r="V25" s="34"/>
      <c r="W25" s="34"/>
    </row>
    <row r="26" spans="1:24" ht="12.75">
      <c r="A26" s="41" t="s">
        <v>48</v>
      </c>
      <c r="C26" s="42">
        <f>C20+X20</f>
        <v>424265.90399999986</v>
      </c>
      <c r="D26" s="37"/>
      <c r="E26" s="37"/>
      <c r="F26" s="37"/>
      <c r="G26" s="37"/>
      <c r="H26" s="37"/>
      <c r="I26" s="37"/>
      <c r="J26" s="37"/>
      <c r="P26" s="34"/>
      <c r="Q26" s="34"/>
      <c r="R26" s="34"/>
      <c r="S26" s="34"/>
      <c r="T26" s="34"/>
      <c r="U26" s="34"/>
      <c r="V26" s="34"/>
      <c r="W26" s="34"/>
      <c r="X26" s="40"/>
    </row>
    <row r="27" spans="2:13" ht="15">
      <c r="B27" s="2"/>
      <c r="E27" s="43" t="s">
        <v>49</v>
      </c>
      <c r="F27" s="43"/>
      <c r="G27" s="43"/>
      <c r="H27" s="43"/>
      <c r="I27" s="43"/>
      <c r="J27" s="43"/>
      <c r="K27" s="43"/>
      <c r="L27" s="43"/>
      <c r="M27" s="43">
        <v>12</v>
      </c>
    </row>
    <row r="28" spans="1:13" ht="24" customHeight="1" hidden="1">
      <c r="A28" s="44" t="s">
        <v>50</v>
      </c>
      <c r="E28" s="45" t="s">
        <v>51</v>
      </c>
      <c r="F28" s="46"/>
      <c r="G28" s="46"/>
      <c r="H28" s="46"/>
      <c r="I28" s="46"/>
      <c r="J28" s="46"/>
      <c r="K28" s="46"/>
      <c r="L28" s="46"/>
      <c r="M28" s="47"/>
    </row>
    <row r="29" spans="1:17" ht="14.25" customHeight="1">
      <c r="A29" s="48"/>
      <c r="E29" s="49" t="s">
        <v>52</v>
      </c>
      <c r="F29" s="50"/>
      <c r="G29" s="50"/>
      <c r="H29" s="50"/>
      <c r="I29" s="50"/>
      <c r="J29" s="50"/>
      <c r="K29" s="50"/>
      <c r="L29" s="51"/>
      <c r="M29" s="43"/>
      <c r="N29" s="40"/>
      <c r="O29" s="40"/>
      <c r="P29" s="40"/>
      <c r="Q29" s="40"/>
    </row>
    <row r="30" spans="1:17" ht="15">
      <c r="A30" s="48"/>
      <c r="E30" s="49" t="s">
        <v>53</v>
      </c>
      <c r="F30" s="50"/>
      <c r="G30" s="50"/>
      <c r="H30" s="50"/>
      <c r="I30" s="50"/>
      <c r="J30" s="50"/>
      <c r="K30" s="50"/>
      <c r="L30" s="51"/>
      <c r="M30" s="43">
        <v>1</v>
      </c>
      <c r="N30" s="40"/>
      <c r="O30" s="40"/>
      <c r="P30" s="40"/>
      <c r="Q30" s="40"/>
    </row>
    <row r="31" spans="1:17" ht="15">
      <c r="A31" s="52"/>
      <c r="B31" s="53"/>
      <c r="E31" s="43" t="s">
        <v>54</v>
      </c>
      <c r="F31" s="43"/>
      <c r="G31" s="43"/>
      <c r="H31" s="43"/>
      <c r="I31" s="43"/>
      <c r="J31" s="43"/>
      <c r="K31" s="43"/>
      <c r="L31" s="43"/>
      <c r="M31" s="43">
        <v>4</v>
      </c>
      <c r="N31" s="40"/>
      <c r="O31" s="40"/>
      <c r="P31" s="40"/>
      <c r="Q31" s="40"/>
    </row>
    <row r="32" spans="2:14" ht="15.75">
      <c r="B32" s="54">
        <v>8.72</v>
      </c>
      <c r="C32" s="54"/>
      <c r="D32" s="54"/>
      <c r="E32" s="55" t="s">
        <v>55</v>
      </c>
      <c r="F32" s="55"/>
      <c r="G32" s="55"/>
      <c r="H32" s="55"/>
      <c r="I32" s="55"/>
      <c r="J32" s="55"/>
      <c r="K32" s="55"/>
      <c r="L32" s="55"/>
      <c r="M32" s="43">
        <v>7</v>
      </c>
      <c r="N32" s="40"/>
    </row>
    <row r="33" spans="2:10" ht="15.75">
      <c r="B33" s="54">
        <v>3.36</v>
      </c>
      <c r="C33" s="54"/>
      <c r="D33" s="54"/>
      <c r="E33" s="54"/>
      <c r="F33" s="54"/>
      <c r="G33" s="54"/>
      <c r="H33" s="54"/>
      <c r="I33" s="54"/>
      <c r="J33" s="2"/>
    </row>
    <row r="34" spans="2:9" ht="15.75">
      <c r="B34" s="54">
        <f>SUM(B32:B33)</f>
        <v>12.08</v>
      </c>
      <c r="C34" s="54"/>
      <c r="D34" s="54"/>
      <c r="E34" s="54"/>
      <c r="F34" s="54"/>
      <c r="G34" s="54"/>
      <c r="H34" s="54"/>
      <c r="I34" s="54"/>
    </row>
    <row r="35" spans="2:10" ht="15.75">
      <c r="B35" s="56" t="s">
        <v>56</v>
      </c>
      <c r="C35" s="56"/>
      <c r="D35" s="56"/>
      <c r="E35" s="56"/>
      <c r="F35" s="56"/>
      <c r="G35" s="56"/>
      <c r="H35" s="56"/>
      <c r="I35" s="56"/>
      <c r="J35" s="56"/>
    </row>
  </sheetData>
  <sheetProtection/>
  <mergeCells count="22">
    <mergeCell ref="P26:W26"/>
    <mergeCell ref="E28:M28"/>
    <mergeCell ref="E29:L29"/>
    <mergeCell ref="E30:L30"/>
    <mergeCell ref="E32:L32"/>
    <mergeCell ref="E22:G22"/>
    <mergeCell ref="E23:K23"/>
    <mergeCell ref="P23:R23"/>
    <mergeCell ref="E24:K24"/>
    <mergeCell ref="P24:W24"/>
    <mergeCell ref="E25:K25"/>
    <mergeCell ref="P25:W25"/>
    <mergeCell ref="C2:O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2022-04-15T06:55:50Z</dcterms:created>
  <dcterms:modified xsi:type="dcterms:W3CDTF">2022-04-15T06:56:02Z</dcterms:modified>
  <cp:category/>
  <cp:version/>
  <cp:contentType/>
  <cp:contentStatus/>
</cp:coreProperties>
</file>