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,7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<sst xmlns="http://schemas.openxmlformats.org/spreadsheetml/2006/main" count="58" uniqueCount="57">
  <si>
    <t xml:space="preserve">                                                                         Л И Ц Е В О Й   С Ч Е Т</t>
  </si>
  <si>
    <t xml:space="preserve"> улица Карла-Маркса,      7</t>
  </si>
  <si>
    <t>Сводная  за 2021 год</t>
  </si>
  <si>
    <t>Задолженность на конец месяца по РКЦ</t>
  </si>
  <si>
    <t>ДОХОД</t>
  </si>
  <si>
    <t>РАСХОД</t>
  </si>
  <si>
    <t>Всего за текущ. Рем.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</si>
  <si>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</si>
  <si>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</si>
  <si>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</si>
  <si>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</si>
  <si>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</si>
  <si>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</si>
  <si>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</si>
  <si>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</si>
  <si>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</si>
  <si>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</si>
  <si>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</si>
  <si>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</si>
  <si>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</si>
  <si>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</si>
  <si>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</si>
  <si>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</si>
  <si>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</si>
  <si>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</si>
  <si>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</si>
  <si>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</si>
  <si>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</si>
  <si>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</si>
  <si>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</si>
  <si>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</si>
  <si>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</si>
  <si>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</si>
  <si>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</si>
  <si>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</si>
  <si>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</si>
  <si>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</si>
  <si>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</si>
  <si>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</si>
  <si>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</si>
  <si>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</si>
  <si>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</si>
  <si>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</si>
  <si>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</si>
  <si>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   2021г.</t>
  </si>
  <si>
    <t>СОИ(эл.энергия) 1,20 руб./м2</t>
  </si>
  <si>
    <t>СОИ(     вода )               0,05 руб./м2</t>
  </si>
  <si>
    <t>Всего получено</t>
  </si>
  <si>
    <t>Всего израсходовано</t>
  </si>
  <si>
    <t xml:space="preserve">выполнено заявок    всего                  </t>
  </si>
  <si>
    <t>Тех. обслуживание УУТЭ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</si>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</sst>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38" fillId="28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0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31" fillId="32" borderId="8" applyNumberFormat="0" applyFont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2" fontId="19" fillId="0" borderId="21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3" fillId="34" borderId="16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2" fontId="25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3" fillId="34" borderId="16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2" fontId="22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14">
        <row r="8">
          <cell r="L8">
            <v>23850.84</v>
          </cell>
          <cell r="Q8">
            <v>273.76629438410396</v>
          </cell>
          <cell r="R8">
            <v>183.7500807854203</v>
          </cell>
          <cell r="AE8">
            <v>104359.51</v>
          </cell>
        </row>
        <row r="9">
          <cell r="L9">
            <v>25597.11</v>
          </cell>
          <cell r="Q9">
            <v>175.5962178978594</v>
          </cell>
          <cell r="AE9">
            <v>110452.46</v>
          </cell>
        </row>
        <row r="10">
          <cell r="L10">
            <v>36276.54</v>
          </cell>
          <cell r="Q10">
            <v>312.5519069971039</v>
          </cell>
          <cell r="R10">
            <v>3160.7641956828456</v>
          </cell>
          <cell r="AE10">
            <v>106530.74</v>
          </cell>
        </row>
        <row r="11">
          <cell r="L11">
            <v>25681.350000000002</v>
          </cell>
          <cell r="Q11">
            <v>273.4858498493334</v>
          </cell>
          <cell r="R11">
            <v>3105.121663546507</v>
          </cell>
          <cell r="AE11">
            <v>112539.45</v>
          </cell>
        </row>
        <row r="12">
          <cell r="L12">
            <v>29426.72</v>
          </cell>
          <cell r="Q12">
            <v>364.9290704791236</v>
          </cell>
          <cell r="R12">
            <v>801.5783513833576</v>
          </cell>
          <cell r="AE12">
            <v>114802.79</v>
          </cell>
        </row>
        <row r="13">
          <cell r="L13">
            <v>23800.91</v>
          </cell>
          <cell r="Q13">
            <v>345.2060602744438</v>
          </cell>
          <cell r="R13">
            <v>197.01657527661288</v>
          </cell>
          <cell r="AE13">
            <v>121978.7</v>
          </cell>
        </row>
        <row r="14">
          <cell r="L14">
            <v>30226.73</v>
          </cell>
          <cell r="Q14">
            <v>302.49536806806765</v>
          </cell>
          <cell r="R14">
            <v>460.226449310764</v>
          </cell>
          <cell r="AE14">
            <v>123563.86</v>
          </cell>
        </row>
        <row r="15">
          <cell r="L15">
            <v>35495.32</v>
          </cell>
          <cell r="Q15">
            <v>220.89992581967692</v>
          </cell>
          <cell r="R15">
            <v>1318.6233711009409</v>
          </cell>
          <cell r="AE15">
            <v>120599.73</v>
          </cell>
        </row>
        <row r="16">
          <cell r="L16">
            <v>29576.25</v>
          </cell>
          <cell r="Q16">
            <v>346.4637710806174</v>
          </cell>
          <cell r="R16">
            <v>384.72567115995645</v>
          </cell>
          <cell r="AE16">
            <v>122838.4</v>
          </cell>
        </row>
        <row r="17">
          <cell r="L17">
            <v>30774.58</v>
          </cell>
          <cell r="Q17">
            <v>305.95621758519206</v>
          </cell>
          <cell r="R17">
            <v>266.93896655632125</v>
          </cell>
          <cell r="AE17">
            <v>124577.12</v>
          </cell>
        </row>
        <row r="18">
          <cell r="L18">
            <v>31017.519999999997</v>
          </cell>
          <cell r="Q18">
            <v>216.4703892317373</v>
          </cell>
          <cell r="R18">
            <v>36.45207005311436</v>
          </cell>
          <cell r="AE18">
            <v>126072.9</v>
          </cell>
        </row>
        <row r="19">
          <cell r="L19">
            <v>35266.13</v>
          </cell>
          <cell r="Q19">
            <v>192.31231362096122</v>
          </cell>
          <cell r="AE19">
            <v>125565.39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14">
        <row r="8">
          <cell r="S8">
            <v>985.0416962202429</v>
          </cell>
        </row>
        <row r="9">
          <cell r="S9">
            <v>989.1293993269835</v>
          </cell>
        </row>
        <row r="10">
          <cell r="S10">
            <v>1038.6709733514297</v>
          </cell>
        </row>
        <row r="11">
          <cell r="S11">
            <v>913.8875223850264</v>
          </cell>
        </row>
        <row r="12">
          <cell r="S12">
            <v>979.6888470001525</v>
          </cell>
        </row>
        <row r="13">
          <cell r="S13">
            <v>1040.001389728097</v>
          </cell>
        </row>
        <row r="14">
          <cell r="S14">
            <v>1032.1632414221672</v>
          </cell>
        </row>
        <row r="15">
          <cell r="S15">
            <v>995.6739948331725</v>
          </cell>
        </row>
        <row r="16">
          <cell r="S16">
            <v>1069.9424184817656</v>
          </cell>
        </row>
        <row r="17">
          <cell r="S17">
            <v>931.8493180334789</v>
          </cell>
        </row>
        <row r="18">
          <cell r="S18">
            <v>983.3241402625624</v>
          </cell>
        </row>
        <row r="19">
          <cell r="S19">
            <v>1161.086701633296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7">
      <pane xSplit="1" topLeftCell="B1" activePane="topRight" state="frozen"/>
      <selection pane="topLeft" activeCell="A1" sqref="A1"/>
      <selection pane="topRight" activeCell="C22" sqref="C22"/>
    </sheetView>
  </sheetViews>
  <sheetFormatPr defaultColWidth="9.140625" defaultRowHeight="12.75"/>
  <cols>
    <col min="1" max="2" width="11.421875" style="0" customWidth="1"/>
    <col min="3" max="3" width="10.421875" style="0" customWidth="1"/>
    <col min="4" max="4" width="7.28125" style="0" customWidth="1"/>
    <col min="5" max="5" width="6.57421875" style="0" customWidth="1"/>
    <col min="6" max="6" width="8.7109375" style="0" customWidth="1"/>
    <col min="7" max="7" width="7.8515625" style="0" customWidth="1"/>
    <col min="8" max="8" width="8.28125" style="0" customWidth="1"/>
    <col min="9" max="9" width="8.140625" style="0" customWidth="1"/>
    <col min="10" max="10" width="6.28125" style="0" customWidth="1"/>
    <col min="11" max="11" width="4.57421875" style="0" customWidth="1"/>
    <col min="12" max="12" width="5.00390625" style="0" customWidth="1"/>
    <col min="13" max="13" width="5.8515625" style="0" customWidth="1"/>
    <col min="14" max="14" width="5.140625" style="0" customWidth="1"/>
    <col min="15" max="15" width="5.28125" style="0" customWidth="1"/>
    <col min="16" max="16" width="5.00390625" style="0" customWidth="1"/>
    <col min="17" max="17" width="4.8515625" style="0" customWidth="1"/>
    <col min="18" max="18" width="5.140625" style="0" customWidth="1"/>
    <col min="19" max="20" width="6.00390625" style="0" customWidth="1"/>
    <col min="21" max="21" width="5.421875" style="0" customWidth="1"/>
    <col min="22" max="22" width="6.00390625" style="0" customWidth="1"/>
    <col min="23" max="23" width="5.7109375" style="0" customWidth="1"/>
    <col min="24" max="24" width="6.28125" style="0" customWidth="1"/>
    <col min="25" max="26" width="9.00390625" style="0" customWidth="1"/>
    <col min="27" max="27" width="9.57421875" style="0" customWidth="1"/>
  </cols>
  <sheetData>
    <row r="1" spans="1:12" ht="15">
      <c r="A1" s="1" t="s">
        <v>0</v>
      </c>
      <c r="L1" s="2"/>
    </row>
    <row r="2" spans="1:15" ht="14.25">
      <c r="A2" s="2"/>
      <c r="B2">
        <f>2439+60.7</f>
        <v>2499.7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14.75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8" t="s">
        <v>22</v>
      </c>
      <c r="P7" s="18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20.25" customHeight="1">
      <c r="A8" s="23" t="s">
        <v>31</v>
      </c>
      <c r="B8" s="24">
        <f>'[1]КМар 7'!$L$8</f>
        <v>23850.84</v>
      </c>
      <c r="C8" s="24">
        <f>8.3*2439+7.4*60.7+(1.15+0.05)*B2</f>
        <v>23692.52</v>
      </c>
      <c r="D8" s="25">
        <f>C8*60/100</f>
        <v>14215.511999999999</v>
      </c>
      <c r="E8" s="25">
        <f>D8*28/100</f>
        <v>3980.3433599999994</v>
      </c>
      <c r="F8" s="24">
        <v>6274.4</v>
      </c>
      <c r="G8" s="24">
        <f>'[1]КМар 7'!$Q8</f>
        <v>273.76629438410396</v>
      </c>
      <c r="H8" s="24">
        <f>'[1]КМар 7'!$R8</f>
        <v>183.7500807854203</v>
      </c>
      <c r="I8" s="24">
        <f>'[2]КМар 7'!$S8</f>
        <v>985.0416962202429</v>
      </c>
      <c r="J8" s="25">
        <f>C8-(D8+E8+F8+G8+H8+I8)</f>
        <v>-2220.2934313897604</v>
      </c>
      <c r="K8" s="23"/>
      <c r="L8" s="23">
        <v>118</v>
      </c>
      <c r="M8" s="26"/>
      <c r="N8" s="26"/>
      <c r="O8" s="23"/>
      <c r="P8" s="27"/>
      <c r="Q8" s="27"/>
      <c r="R8" s="27"/>
      <c r="S8" s="27"/>
      <c r="T8" s="27"/>
      <c r="U8" s="27"/>
      <c r="V8" s="27"/>
      <c r="X8" s="23">
        <f>SUM(K8:W8)</f>
        <v>118</v>
      </c>
      <c r="Y8" s="24">
        <f>C8+X8</f>
        <v>23810.52</v>
      </c>
      <c r="Z8" s="24">
        <f>B8-C8-X8</f>
        <v>40.31999999999971</v>
      </c>
      <c r="AA8" s="23">
        <f>'[1]КМар 7'!$AE$8</f>
        <v>104359.51</v>
      </c>
    </row>
    <row r="9" spans="1:27" ht="20.25" customHeight="1">
      <c r="A9" s="23" t="s">
        <v>32</v>
      </c>
      <c r="B9" s="24">
        <f>'[1]КМар 7'!$L$9</f>
        <v>25597.11</v>
      </c>
      <c r="C9" s="24">
        <f>8.3*2439+7.4*60.7+(1.15+0.05)*B2</f>
        <v>23692.52</v>
      </c>
      <c r="D9" s="25">
        <f>C9*60/100</f>
        <v>14215.511999999999</v>
      </c>
      <c r="E9" s="25">
        <f aca="true" t="shared" si="0" ref="E9:E20">D9*28/100</f>
        <v>3980.3433599999994</v>
      </c>
      <c r="F9" s="24">
        <v>6403.2</v>
      </c>
      <c r="G9" s="24">
        <f>'[1]КМар 7'!$Q9</f>
        <v>175.5962178978594</v>
      </c>
      <c r="H9" s="24">
        <v>2342.41</v>
      </c>
      <c r="I9" s="24">
        <f>'[2]КМар 7'!$S9</f>
        <v>989.1293993269835</v>
      </c>
      <c r="J9" s="25">
        <f aca="true" t="shared" si="1" ref="J9:J19">C9-(D9+E9+F9+G9+H9+I9)</f>
        <v>-4413.67097722484</v>
      </c>
      <c r="K9" s="23"/>
      <c r="L9" s="23">
        <v>118</v>
      </c>
      <c r="M9" s="23"/>
      <c r="N9" s="23"/>
      <c r="O9" s="23"/>
      <c r="P9" s="27"/>
      <c r="Q9" s="27"/>
      <c r="R9" s="27"/>
      <c r="S9" s="27"/>
      <c r="T9" s="27">
        <v>9000</v>
      </c>
      <c r="U9" s="27"/>
      <c r="V9" s="27"/>
      <c r="W9" s="27">
        <f>499</f>
        <v>499</v>
      </c>
      <c r="X9" s="23">
        <f aca="true" t="shared" si="2" ref="X9:X19">SUM(K9:W9)</f>
        <v>9617</v>
      </c>
      <c r="Y9" s="24">
        <f aca="true" t="shared" si="3" ref="Y9:Y19">C9+X9</f>
        <v>33309.520000000004</v>
      </c>
      <c r="Z9" s="24">
        <f aca="true" t="shared" si="4" ref="Z9:Z19">B9-C9-X9</f>
        <v>-7712.41</v>
      </c>
      <c r="AA9" s="24">
        <f>'[1]КМар 7'!$AE$9</f>
        <v>110452.46</v>
      </c>
    </row>
    <row r="10" spans="1:27" ht="20.25" customHeight="1">
      <c r="A10" s="23" t="s">
        <v>33</v>
      </c>
      <c r="B10" s="24">
        <f>'[1]КМар 7'!$L$10</f>
        <v>36276.54</v>
      </c>
      <c r="C10" s="24">
        <f>8.3*2439+7.4*60.7+(1.15+0.05)*B2</f>
        <v>23692.52</v>
      </c>
      <c r="D10" s="25">
        <f aca="true" t="shared" si="5" ref="D10:D18">C10*60/100</f>
        <v>14215.511999999999</v>
      </c>
      <c r="E10" s="25">
        <f t="shared" si="0"/>
        <v>3980.3433599999994</v>
      </c>
      <c r="F10" s="24">
        <v>607.2</v>
      </c>
      <c r="G10" s="24">
        <f>'[1]КМар 7'!$Q10</f>
        <v>312.5519069971039</v>
      </c>
      <c r="H10" s="24">
        <f>'[1]КМар 7'!$R10</f>
        <v>3160.7641956828456</v>
      </c>
      <c r="I10" s="24">
        <f>'[2]КМар 7'!$S10</f>
        <v>1038.6709733514297</v>
      </c>
      <c r="J10" s="25">
        <f t="shared" si="1"/>
        <v>377.47756396862314</v>
      </c>
      <c r="K10" s="23"/>
      <c r="L10" s="23">
        <v>118</v>
      </c>
      <c r="M10" s="23">
        <v>6897</v>
      </c>
      <c r="N10" s="23"/>
      <c r="O10" s="23"/>
      <c r="P10" s="27"/>
      <c r="Q10" s="27"/>
      <c r="R10" s="27"/>
      <c r="S10" s="27"/>
      <c r="T10" s="27"/>
      <c r="U10" s="27"/>
      <c r="V10" s="27"/>
      <c r="W10" s="27"/>
      <c r="X10" s="23">
        <f t="shared" si="2"/>
        <v>7015</v>
      </c>
      <c r="Y10" s="24">
        <f t="shared" si="3"/>
        <v>30707.52</v>
      </c>
      <c r="Z10" s="24">
        <f t="shared" si="4"/>
        <v>5569.02</v>
      </c>
      <c r="AA10" s="24">
        <f>'[1]КМар 7'!$AE$10</f>
        <v>106530.74</v>
      </c>
    </row>
    <row r="11" spans="1:27" ht="20.25" customHeight="1">
      <c r="A11" s="23" t="s">
        <v>34</v>
      </c>
      <c r="B11" s="24">
        <f>'[1]КМар 7'!$L$11</f>
        <v>25681.350000000002</v>
      </c>
      <c r="C11" s="24">
        <f>8.3*2439+7.4*60.7+(1.15+0.05)*B2</f>
        <v>23692.52</v>
      </c>
      <c r="D11" s="25">
        <f t="shared" si="5"/>
        <v>14215.511999999999</v>
      </c>
      <c r="E11" s="25">
        <f t="shared" si="0"/>
        <v>3980.3433599999994</v>
      </c>
      <c r="F11" s="24">
        <v>208.08</v>
      </c>
      <c r="G11" s="24">
        <f>'[1]КМар 7'!$Q11</f>
        <v>273.4858498493334</v>
      </c>
      <c r="H11" s="24">
        <f>'[1]КМар 7'!$R11</f>
        <v>3105.121663546507</v>
      </c>
      <c r="I11" s="24">
        <f>'[2]КМар 7'!$S11</f>
        <v>913.8875223850264</v>
      </c>
      <c r="J11" s="25">
        <f t="shared" si="1"/>
        <v>996.0896042191343</v>
      </c>
      <c r="K11" s="23"/>
      <c r="L11" s="23">
        <v>118</v>
      </c>
      <c r="M11" s="23">
        <v>8620</v>
      </c>
      <c r="N11" s="23"/>
      <c r="O11" s="23"/>
      <c r="P11" s="27"/>
      <c r="Q11" s="27"/>
      <c r="R11" s="27"/>
      <c r="S11" s="27"/>
      <c r="T11" s="27"/>
      <c r="U11" s="27">
        <v>2900</v>
      </c>
      <c r="V11" s="27"/>
      <c r="W11" s="27"/>
      <c r="X11" s="23">
        <f t="shared" si="2"/>
        <v>11638</v>
      </c>
      <c r="Y11" s="24">
        <f t="shared" si="3"/>
        <v>35330.520000000004</v>
      </c>
      <c r="Z11" s="24">
        <f t="shared" si="4"/>
        <v>-9649.169999999998</v>
      </c>
      <c r="AA11" s="24">
        <f>'[1]КМар 7'!$AE$11</f>
        <v>112539.45</v>
      </c>
    </row>
    <row r="12" spans="1:27" ht="20.25" customHeight="1">
      <c r="A12" s="23" t="s">
        <v>35</v>
      </c>
      <c r="B12" s="24">
        <f>'[1]КМар 7'!$L$12</f>
        <v>29426.72</v>
      </c>
      <c r="C12" s="24">
        <f>8.3*2439+7.4*60.7+(1.15+0.05)*B2</f>
        <v>23692.52</v>
      </c>
      <c r="D12" s="25">
        <f t="shared" si="5"/>
        <v>14215.511999999999</v>
      </c>
      <c r="E12" s="25">
        <f t="shared" si="0"/>
        <v>3980.3433599999994</v>
      </c>
      <c r="F12" s="24">
        <v>2704.8</v>
      </c>
      <c r="G12" s="24">
        <f>'[1]КМар 7'!$Q12</f>
        <v>364.9290704791236</v>
      </c>
      <c r="H12" s="24">
        <f>'[1]КМар 7'!$R12</f>
        <v>801.5783513833576</v>
      </c>
      <c r="I12" s="24">
        <f>'[2]КМар 7'!$S12</f>
        <v>979.6888470001525</v>
      </c>
      <c r="J12" s="25">
        <f t="shared" si="1"/>
        <v>645.6683711373698</v>
      </c>
      <c r="K12" s="23"/>
      <c r="L12" s="23">
        <v>118</v>
      </c>
      <c r="M12" s="23"/>
      <c r="N12" s="23"/>
      <c r="O12" s="23"/>
      <c r="P12" s="27"/>
      <c r="Q12" s="27"/>
      <c r="R12" s="27"/>
      <c r="S12" s="27">
        <v>2725</v>
      </c>
      <c r="T12" s="27"/>
      <c r="U12" s="27">
        <v>2900</v>
      </c>
      <c r="V12" s="27"/>
      <c r="W12" s="27"/>
      <c r="X12" s="23">
        <f t="shared" si="2"/>
        <v>5743</v>
      </c>
      <c r="Y12" s="24">
        <f t="shared" si="3"/>
        <v>29435.52</v>
      </c>
      <c r="Z12" s="24">
        <f t="shared" si="4"/>
        <v>-8.799999999999272</v>
      </c>
      <c r="AA12" s="24">
        <f>'[1]КМар 7'!$AE$12</f>
        <v>114802.79</v>
      </c>
    </row>
    <row r="13" spans="1:27" ht="20.25" customHeight="1">
      <c r="A13" s="23" t="s">
        <v>36</v>
      </c>
      <c r="B13" s="24">
        <f>'[1]КМар 7'!$L$13</f>
        <v>23800.91</v>
      </c>
      <c r="C13" s="24">
        <f>8.3*2439+7.4*60.7+(1.15+0.05)*B2</f>
        <v>23692.52</v>
      </c>
      <c r="D13" s="25">
        <f t="shared" si="5"/>
        <v>14215.511999999999</v>
      </c>
      <c r="E13" s="25">
        <f t="shared" si="0"/>
        <v>3980.3433599999994</v>
      </c>
      <c r="F13" s="24">
        <v>2910.88</v>
      </c>
      <c r="G13" s="24">
        <f>'[1]КМар 7'!$Q13</f>
        <v>345.2060602744438</v>
      </c>
      <c r="H13" s="24">
        <f>'[1]КМар 7'!$R13</f>
        <v>197.01657527661288</v>
      </c>
      <c r="I13" s="24">
        <f>'[2]КМар 7'!$S13</f>
        <v>1040.001389728097</v>
      </c>
      <c r="J13" s="25">
        <f t="shared" si="1"/>
        <v>1003.5606147208491</v>
      </c>
      <c r="K13" s="23"/>
      <c r="L13" s="23">
        <v>118</v>
      </c>
      <c r="M13" s="23"/>
      <c r="N13" s="23"/>
      <c r="O13" s="28"/>
      <c r="P13" s="27"/>
      <c r="Q13" s="27"/>
      <c r="R13" s="27"/>
      <c r="S13" s="27"/>
      <c r="T13" s="27"/>
      <c r="U13" s="27"/>
      <c r="V13" s="27">
        <v>8000</v>
      </c>
      <c r="W13" s="27"/>
      <c r="X13" s="23">
        <f t="shared" si="2"/>
        <v>8118</v>
      </c>
      <c r="Y13" s="24">
        <f t="shared" si="3"/>
        <v>31810.52</v>
      </c>
      <c r="Z13" s="24">
        <f t="shared" si="4"/>
        <v>-8009.610000000001</v>
      </c>
      <c r="AA13" s="24">
        <f>'[1]КМар 7'!$AE$13</f>
        <v>121978.7</v>
      </c>
    </row>
    <row r="14" spans="1:27" ht="20.25" customHeight="1">
      <c r="A14" s="23" t="s">
        <v>37</v>
      </c>
      <c r="B14" s="24">
        <f>'[1]КМар 7'!$L$14</f>
        <v>30226.73</v>
      </c>
      <c r="C14" s="24">
        <f>8.3*2439+7.4*60.7+(1.2+0.05)*B2</f>
        <v>23817.505</v>
      </c>
      <c r="D14" s="25">
        <f>C14*60/100</f>
        <v>14290.503</v>
      </c>
      <c r="E14" s="25">
        <f t="shared" si="0"/>
        <v>4001.3408400000003</v>
      </c>
      <c r="F14" s="24">
        <v>7812.63</v>
      </c>
      <c r="G14" s="24">
        <f>'[1]КМар 7'!$Q14</f>
        <v>302.49536806806765</v>
      </c>
      <c r="H14" s="24">
        <f>'[1]КМар 7'!$R14</f>
        <v>460.226449310764</v>
      </c>
      <c r="I14" s="24">
        <f>'[2]КМар 7'!$S14</f>
        <v>1032.1632414221672</v>
      </c>
      <c r="J14" s="25">
        <f t="shared" si="1"/>
        <v>-4081.8538988010005</v>
      </c>
      <c r="K14" s="23"/>
      <c r="L14" s="23">
        <v>118</v>
      </c>
      <c r="M14" s="23">
        <v>5100</v>
      </c>
      <c r="N14" s="23"/>
      <c r="O14" s="28"/>
      <c r="P14" s="27"/>
      <c r="Q14" s="27"/>
      <c r="R14" s="27"/>
      <c r="S14" s="27"/>
      <c r="T14" s="27"/>
      <c r="U14" s="27"/>
      <c r="V14" s="27">
        <v>8000</v>
      </c>
      <c r="W14" s="27"/>
      <c r="X14" s="23">
        <f t="shared" si="2"/>
        <v>13218</v>
      </c>
      <c r="Y14" s="24">
        <f t="shared" si="3"/>
        <v>37035.505000000005</v>
      </c>
      <c r="Z14" s="24">
        <f t="shared" si="4"/>
        <v>-6808.7750000000015</v>
      </c>
      <c r="AA14" s="24">
        <f>'[1]КМар 7'!$AE$14</f>
        <v>123563.86</v>
      </c>
    </row>
    <row r="15" spans="1:27" ht="20.25" customHeight="1">
      <c r="A15" s="23" t="s">
        <v>38</v>
      </c>
      <c r="B15" s="24">
        <f>'[1]КМар 7'!$L$15</f>
        <v>35495.32</v>
      </c>
      <c r="C15" s="24">
        <f>8.3*2439+7.4*60.7+(1.2+0.05)*B2</f>
        <v>23817.505</v>
      </c>
      <c r="D15" s="25">
        <f>C15*60/100</f>
        <v>14290.503</v>
      </c>
      <c r="E15" s="25">
        <f t="shared" si="0"/>
        <v>4001.3408400000003</v>
      </c>
      <c r="F15" s="24">
        <v>8085.13</v>
      </c>
      <c r="G15" s="24">
        <f>'[1]КМар 7'!$Q15</f>
        <v>220.89992581967692</v>
      </c>
      <c r="H15" s="24">
        <f>'[1]КМар 7'!$R15</f>
        <v>1318.6233711009409</v>
      </c>
      <c r="I15" s="24">
        <f>'[2]КМар 7'!$S15</f>
        <v>995.6739948331725</v>
      </c>
      <c r="J15" s="25">
        <f t="shared" si="1"/>
        <v>-5094.666131753795</v>
      </c>
      <c r="K15" s="23"/>
      <c r="L15" s="23">
        <v>118</v>
      </c>
      <c r="M15" s="23"/>
      <c r="N15" s="23"/>
      <c r="O15" s="28"/>
      <c r="P15" s="27"/>
      <c r="Q15" s="27"/>
      <c r="R15" s="27"/>
      <c r="S15" s="27"/>
      <c r="T15" s="27"/>
      <c r="U15" s="27"/>
      <c r="V15" s="27"/>
      <c r="W15" s="27"/>
      <c r="X15" s="23">
        <f t="shared" si="2"/>
        <v>118</v>
      </c>
      <c r="Y15" s="24">
        <f t="shared" si="3"/>
        <v>23935.505</v>
      </c>
      <c r="Z15" s="24">
        <f t="shared" si="4"/>
        <v>11559.814999999999</v>
      </c>
      <c r="AA15" s="24">
        <f>'[1]КМар 7'!$AE$15</f>
        <v>120599.73</v>
      </c>
    </row>
    <row r="16" spans="1:27" ht="20.25" customHeight="1">
      <c r="A16" s="23" t="s">
        <v>39</v>
      </c>
      <c r="B16" s="24">
        <f>'[1]КМар 7'!$L$16</f>
        <v>29576.25</v>
      </c>
      <c r="C16" s="24">
        <f>8.3*2439+7.4*60.7+(1.2+0.05)*B2</f>
        <v>23817.505</v>
      </c>
      <c r="D16" s="25">
        <f t="shared" si="5"/>
        <v>14290.503</v>
      </c>
      <c r="E16" s="25">
        <f t="shared" si="0"/>
        <v>4001.3408400000003</v>
      </c>
      <c r="F16" s="24">
        <v>3194.22</v>
      </c>
      <c r="G16" s="24">
        <f>'[1]КМар 7'!$Q16</f>
        <v>346.4637710806174</v>
      </c>
      <c r="H16" s="24">
        <f>'[1]КМар 7'!$R16</f>
        <v>384.72567115995645</v>
      </c>
      <c r="I16" s="24">
        <f>'[2]КМар 7'!$S16</f>
        <v>1069.9424184817656</v>
      </c>
      <c r="J16" s="25">
        <f t="shared" si="1"/>
        <v>530.3092992776619</v>
      </c>
      <c r="K16" s="23"/>
      <c r="L16" s="23">
        <v>118</v>
      </c>
      <c r="M16" s="23"/>
      <c r="N16" s="23"/>
      <c r="O16" s="28"/>
      <c r="P16" s="27"/>
      <c r="Q16" s="27"/>
      <c r="R16" s="27"/>
      <c r="S16" s="27"/>
      <c r="T16" s="27"/>
      <c r="U16" s="27"/>
      <c r="V16" s="27"/>
      <c r="W16" s="27"/>
      <c r="X16" s="23">
        <f t="shared" si="2"/>
        <v>118</v>
      </c>
      <c r="Y16" s="24">
        <f t="shared" si="3"/>
        <v>23935.505</v>
      </c>
      <c r="Z16" s="24">
        <f t="shared" si="4"/>
        <v>5640.744999999999</v>
      </c>
      <c r="AA16" s="24">
        <f>'[1]КМар 7'!$AE$16</f>
        <v>122838.4</v>
      </c>
    </row>
    <row r="17" spans="1:27" ht="20.25" customHeight="1">
      <c r="A17" s="23" t="s">
        <v>40</v>
      </c>
      <c r="B17" s="24">
        <f>'[1]КМар 7'!$L$17</f>
        <v>30774.58</v>
      </c>
      <c r="C17" s="24">
        <f>8.72*2439+7.78*60.7+(1.2+0.05)*B2</f>
        <v>24864.951</v>
      </c>
      <c r="D17" s="25">
        <f t="shared" si="5"/>
        <v>14918.9706</v>
      </c>
      <c r="E17" s="25">
        <f t="shared" si="0"/>
        <v>4177.3117680000005</v>
      </c>
      <c r="F17" s="24">
        <v>1355.82</v>
      </c>
      <c r="G17" s="24">
        <f>'[1]КМар 7'!$Q17</f>
        <v>305.95621758519206</v>
      </c>
      <c r="H17" s="24">
        <f>'[1]КМар 7'!$R17</f>
        <v>266.93896655632125</v>
      </c>
      <c r="I17" s="24">
        <f>'[2]КМар 7'!$S17</f>
        <v>931.8493180334789</v>
      </c>
      <c r="J17" s="25">
        <f t="shared" si="1"/>
        <v>2908.1041298250093</v>
      </c>
      <c r="K17" s="23"/>
      <c r="L17" s="23">
        <v>118</v>
      </c>
      <c r="M17" s="23"/>
      <c r="N17" s="23"/>
      <c r="O17" s="28"/>
      <c r="P17" s="27"/>
      <c r="Q17" s="27"/>
      <c r="R17" s="27"/>
      <c r="S17" s="27"/>
      <c r="T17" s="27"/>
      <c r="U17" s="27"/>
      <c r="V17" s="27"/>
      <c r="W17" s="27"/>
      <c r="X17" s="23">
        <f t="shared" si="2"/>
        <v>118</v>
      </c>
      <c r="Y17" s="24">
        <f t="shared" si="3"/>
        <v>24982.951</v>
      </c>
      <c r="Z17" s="24">
        <f t="shared" si="4"/>
        <v>5791.629000000001</v>
      </c>
      <c r="AA17" s="24">
        <f>'[1]КМар 7'!$AE$17</f>
        <v>124577.12</v>
      </c>
    </row>
    <row r="18" spans="1:27" ht="20.25" customHeight="1">
      <c r="A18" s="23" t="s">
        <v>41</v>
      </c>
      <c r="B18" s="24">
        <f>'[1]КМар 7'!$L$18</f>
        <v>31017.519999999997</v>
      </c>
      <c r="C18" s="24">
        <f>8.72*2439+7.78*60.7+(1.2+0.05)*B2</f>
        <v>24864.951</v>
      </c>
      <c r="D18" s="25">
        <f t="shared" si="5"/>
        <v>14918.9706</v>
      </c>
      <c r="E18" s="25">
        <f t="shared" si="0"/>
        <v>4177.3117680000005</v>
      </c>
      <c r="F18" s="24">
        <v>2478.01</v>
      </c>
      <c r="G18" s="24">
        <f>'[1]КМар 7'!$Q18</f>
        <v>216.4703892317373</v>
      </c>
      <c r="H18" s="24">
        <f>'[1]КМар 7'!$R18</f>
        <v>36.45207005311436</v>
      </c>
      <c r="I18" s="24">
        <f>'[2]КМар 7'!$S18</f>
        <v>983.3241402625624</v>
      </c>
      <c r="J18" s="25">
        <f t="shared" si="1"/>
        <v>2054.4120324525866</v>
      </c>
      <c r="K18" s="23"/>
      <c r="L18" s="23">
        <v>118</v>
      </c>
      <c r="M18" s="23"/>
      <c r="N18" s="23"/>
      <c r="O18" s="28"/>
      <c r="P18" s="27"/>
      <c r="Q18" s="27"/>
      <c r="R18" s="27"/>
      <c r="S18" s="27"/>
      <c r="T18" s="27"/>
      <c r="U18" s="27"/>
      <c r="V18" s="27"/>
      <c r="W18" s="27"/>
      <c r="X18" s="23">
        <f t="shared" si="2"/>
        <v>118</v>
      </c>
      <c r="Y18" s="24">
        <f t="shared" si="3"/>
        <v>24982.951</v>
      </c>
      <c r="Z18" s="24">
        <f t="shared" si="4"/>
        <v>6034.568999999996</v>
      </c>
      <c r="AA18" s="24">
        <f>'[1]КМар 7'!$AE$18</f>
        <v>126072.9</v>
      </c>
    </row>
    <row r="19" spans="1:27" ht="20.25" customHeight="1">
      <c r="A19" s="23" t="s">
        <v>42</v>
      </c>
      <c r="B19" s="24">
        <f>'[1]КМар 7'!$L$19</f>
        <v>35266.13</v>
      </c>
      <c r="C19" s="24">
        <f>8.72*2439+7.78*60.7+(1.2+0.05)*B2</f>
        <v>24864.951</v>
      </c>
      <c r="D19" s="25">
        <f>C19*56.8/100</f>
        <v>14123.292168</v>
      </c>
      <c r="E19" s="25">
        <f t="shared" si="0"/>
        <v>3954.52180704</v>
      </c>
      <c r="F19" s="24">
        <v>3875.63</v>
      </c>
      <c r="G19" s="24">
        <f>'[1]КМар 7'!$Q19</f>
        <v>192.31231362096122</v>
      </c>
      <c r="H19" s="24">
        <v>1409.16</v>
      </c>
      <c r="I19" s="24">
        <f>'[2]КМар 7'!$S19</f>
        <v>1161.086701633296</v>
      </c>
      <c r="J19" s="25">
        <f t="shared" si="1"/>
        <v>148.94800970574215</v>
      </c>
      <c r="K19" s="23"/>
      <c r="L19" s="23">
        <v>118</v>
      </c>
      <c r="M19" s="23"/>
      <c r="N19" s="23"/>
      <c r="O19" s="28"/>
      <c r="P19" s="27"/>
      <c r="Q19" s="27"/>
      <c r="R19" s="27"/>
      <c r="S19" s="27"/>
      <c r="T19" s="27"/>
      <c r="U19" s="27"/>
      <c r="V19" s="27"/>
      <c r="W19" s="27">
        <v>1724</v>
      </c>
      <c r="X19" s="23">
        <f t="shared" si="2"/>
        <v>1842</v>
      </c>
      <c r="Y19" s="24">
        <f t="shared" si="3"/>
        <v>26706.951</v>
      </c>
      <c r="Z19" s="24">
        <f t="shared" si="4"/>
        <v>8559.178999999996</v>
      </c>
      <c r="AA19" s="24">
        <f>'[1]КМар 7'!$AE$19</f>
        <v>125565.39</v>
      </c>
    </row>
    <row r="20" spans="1:27" ht="20.25" customHeight="1">
      <c r="A20" s="29" t="s">
        <v>43</v>
      </c>
      <c r="B20" s="29">
        <f>B8+B9+B10+B11+B12+B13+B14+B15+B16+B17+B18+B19</f>
        <v>356990.00000000006</v>
      </c>
      <c r="C20" s="30">
        <f>C8+C9+C10+C11+C12+C13+C14+C15+C16+C17+C18+C19</f>
        <v>288202.488</v>
      </c>
      <c r="D20" s="31">
        <f>SUM(D8:D19)</f>
        <v>172125.81436800002</v>
      </c>
      <c r="E20" s="31">
        <f t="shared" si="0"/>
        <v>48195.22802304001</v>
      </c>
      <c r="F20" s="31">
        <f>SUM(F8:F19)</f>
        <v>45910</v>
      </c>
      <c r="G20" s="31">
        <f>SUM(G8:G19)</f>
        <v>3330.1333852882203</v>
      </c>
      <c r="H20" s="31">
        <f>SUM(H8:H19)</f>
        <v>13666.76739485584</v>
      </c>
      <c r="I20" s="31">
        <f>SUM(I8:I19)</f>
        <v>12120.459642678374</v>
      </c>
      <c r="J20" s="31">
        <f>SUM(J8:J19)</f>
        <v>-7145.914813862419</v>
      </c>
      <c r="K20" s="29">
        <f aca="true" t="shared" si="6" ref="K20:Q20">K8+K9+K10+K11+K12+K13+K14+K15+K16+K17+K18+K19</f>
        <v>0</v>
      </c>
      <c r="L20" s="29">
        <f t="shared" si="6"/>
        <v>1416</v>
      </c>
      <c r="M20" s="29">
        <f t="shared" si="6"/>
        <v>20617</v>
      </c>
      <c r="N20" s="29">
        <f t="shared" si="6"/>
        <v>0</v>
      </c>
      <c r="O20" s="29">
        <f t="shared" si="6"/>
        <v>0</v>
      </c>
      <c r="P20" s="29">
        <f t="shared" si="6"/>
        <v>0</v>
      </c>
      <c r="Q20" s="29">
        <f t="shared" si="6"/>
        <v>0</v>
      </c>
      <c r="R20" s="29">
        <f>R8+R9+R10+R11+R12+R13+R14+R15+R16+R17+R18+R19</f>
        <v>0</v>
      </c>
      <c r="S20" s="29">
        <f>S8+S9+S10+S11+S12+S13+S14+S15+S16+S17+S18+S19</f>
        <v>2725</v>
      </c>
      <c r="T20" s="29">
        <f>SUM(T8:T19)</f>
        <v>9000</v>
      </c>
      <c r="U20" s="29">
        <f>SUM(U8:U19)</f>
        <v>5800</v>
      </c>
      <c r="V20" s="29">
        <f>V8+V9+V10+V11+V12+V13+V14+V15+V16+V17+V18+V19</f>
        <v>16000</v>
      </c>
      <c r="W20" s="29">
        <f>W8+W9+W10+W11+W12+W13+W14+'[3]К.Марк,9'!W15+W16+W17+W18+W19</f>
        <v>2223</v>
      </c>
      <c r="X20" s="23">
        <f>K20+L20+M20+N20+O20+P20+V20+W20+R20+S20+T20+U20</f>
        <v>57781</v>
      </c>
      <c r="Y20" s="25">
        <f>C20+X20</f>
        <v>345983.488</v>
      </c>
      <c r="Z20" s="25">
        <f>B20-C20-X20</f>
        <v>11006.512000000046</v>
      </c>
      <c r="AA20" s="23"/>
    </row>
    <row r="21" spans="4:10" ht="12.75">
      <c r="D21" s="32"/>
      <c r="E21" s="32"/>
      <c r="F21" s="32"/>
      <c r="G21" s="32"/>
      <c r="H21" s="32"/>
      <c r="I21" s="32"/>
      <c r="J21" s="32"/>
    </row>
    <row r="22" spans="1:25" ht="12.75">
      <c r="A22" s="2"/>
      <c r="B22" s="33"/>
      <c r="E22" s="34"/>
      <c r="F22" s="34"/>
      <c r="G22" s="35" t="s">
        <v>44</v>
      </c>
      <c r="H22" s="35"/>
      <c r="L22" s="2"/>
      <c r="Y22" s="36"/>
    </row>
    <row r="23" spans="1:17" ht="12.75">
      <c r="A23" s="2"/>
      <c r="B23" s="33"/>
      <c r="E23" s="37" t="s">
        <v>45</v>
      </c>
      <c r="F23" s="37"/>
      <c r="G23" s="37"/>
      <c r="H23" s="37"/>
      <c r="I23" s="37"/>
      <c r="L23" s="38"/>
      <c r="M23" s="38"/>
      <c r="N23" s="38"/>
      <c r="O23" s="38"/>
      <c r="P23" s="38"/>
      <c r="Q23" s="38"/>
    </row>
    <row r="24" spans="1:25" ht="12.75">
      <c r="A24" s="39"/>
      <c r="B24" s="40"/>
      <c r="E24" s="37" t="s">
        <v>46</v>
      </c>
      <c r="F24" s="37"/>
      <c r="G24" s="37"/>
      <c r="H24" s="37"/>
      <c r="I24" s="37"/>
      <c r="L24" s="2"/>
      <c r="N24" s="35"/>
      <c r="O24" s="35"/>
      <c r="P24" s="35"/>
      <c r="Q24" s="35"/>
      <c r="R24" s="35"/>
      <c r="S24" s="37"/>
      <c r="T24" s="37"/>
      <c r="U24" s="37"/>
      <c r="V24" s="37"/>
      <c r="W24" s="37"/>
      <c r="X24" s="37"/>
      <c r="Y24" s="37"/>
    </row>
    <row r="25" spans="1:25" ht="12.75">
      <c r="A25" s="39" t="s">
        <v>47</v>
      </c>
      <c r="C25" s="40">
        <f>B20</f>
        <v>356990.00000000006</v>
      </c>
      <c r="E25" s="37" t="s">
        <v>46</v>
      </c>
      <c r="F25" s="37"/>
      <c r="G25" s="37"/>
      <c r="H25" s="37"/>
      <c r="I25" s="37"/>
      <c r="L25" s="2"/>
      <c r="S25" s="37"/>
      <c r="T25" s="37"/>
      <c r="U25" s="37"/>
      <c r="V25" s="37"/>
      <c r="W25" s="37"/>
      <c r="X25" s="37"/>
      <c r="Y25" s="37"/>
    </row>
    <row r="26" spans="1:21" ht="12.75">
      <c r="A26" s="39" t="s">
        <v>48</v>
      </c>
      <c r="C26" s="40">
        <f>C20+X20</f>
        <v>345983.488</v>
      </c>
      <c r="D26" s="36"/>
      <c r="E26" s="36"/>
      <c r="F26" s="36"/>
      <c r="G26" s="36"/>
      <c r="H26" s="36"/>
      <c r="I26" s="36"/>
      <c r="J26" s="36"/>
      <c r="P26" s="41"/>
      <c r="Q26" s="41"/>
      <c r="R26" s="41"/>
      <c r="U26" s="34"/>
    </row>
    <row r="27" spans="2:27" ht="15">
      <c r="B27" s="2"/>
      <c r="E27" s="42" t="s">
        <v>49</v>
      </c>
      <c r="F27" s="42"/>
      <c r="G27" s="42"/>
      <c r="H27" s="42"/>
      <c r="I27" s="42"/>
      <c r="J27" s="42"/>
      <c r="K27" s="42"/>
      <c r="L27" s="42"/>
      <c r="M27" s="42">
        <v>33</v>
      </c>
      <c r="N27" s="38"/>
      <c r="O27" s="38"/>
      <c r="P27" s="38"/>
      <c r="Q27" s="38"/>
      <c r="T27" s="43"/>
      <c r="U27" s="43"/>
      <c r="AA27" s="38"/>
    </row>
    <row r="28" spans="1:13" ht="12.75" customHeight="1" hidden="1">
      <c r="A28" s="44" t="s">
        <v>50</v>
      </c>
      <c r="E28" s="45" t="s">
        <v>51</v>
      </c>
      <c r="F28" s="46"/>
      <c r="G28" s="46"/>
      <c r="H28" s="46"/>
      <c r="I28" s="46"/>
      <c r="J28" s="46"/>
      <c r="K28" s="46"/>
      <c r="L28" s="46"/>
      <c r="M28" s="47"/>
    </row>
    <row r="29" spans="1:27" ht="15.75">
      <c r="A29" s="48"/>
      <c r="C29" s="49">
        <v>8.72</v>
      </c>
      <c r="D29" s="49"/>
      <c r="E29" s="50" t="s">
        <v>52</v>
      </c>
      <c r="F29" s="51"/>
      <c r="G29" s="51"/>
      <c r="H29" s="51"/>
      <c r="I29" s="51"/>
      <c r="J29" s="51"/>
      <c r="K29" s="51"/>
      <c r="L29" s="52"/>
      <c r="M29" s="42"/>
      <c r="N29" s="53"/>
      <c r="O29" s="54"/>
      <c r="P29" s="41"/>
      <c r="Q29" s="41"/>
      <c r="R29" s="41"/>
      <c r="S29" s="41"/>
      <c r="T29" s="41"/>
      <c r="U29" s="41"/>
      <c r="AA29" s="41"/>
    </row>
    <row r="30" spans="1:27" ht="15.75">
      <c r="A30" s="48"/>
      <c r="C30" s="49">
        <v>3.36</v>
      </c>
      <c r="D30" s="49"/>
      <c r="E30" s="50" t="s">
        <v>53</v>
      </c>
      <c r="F30" s="51"/>
      <c r="G30" s="51"/>
      <c r="H30" s="51"/>
      <c r="I30" s="51"/>
      <c r="J30" s="51"/>
      <c r="K30" s="51"/>
      <c r="L30" s="52"/>
      <c r="M30" s="42"/>
      <c r="N30" s="53"/>
      <c r="O30" s="54"/>
      <c r="P30" s="41"/>
      <c r="Q30" s="41"/>
      <c r="R30" s="41"/>
      <c r="S30" s="41"/>
      <c r="T30" s="41"/>
      <c r="U30" s="41"/>
      <c r="W30" s="41"/>
      <c r="X30" s="41"/>
      <c r="Y30" s="41"/>
      <c r="Z30" s="41"/>
      <c r="AA30" s="41"/>
    </row>
    <row r="31" spans="1:14" ht="15.75">
      <c r="A31" s="55"/>
      <c r="B31" s="56"/>
      <c r="C31" s="49">
        <f>SUM(C29:C30)</f>
        <v>12.08</v>
      </c>
      <c r="D31" s="49"/>
      <c r="E31" s="42" t="s">
        <v>54</v>
      </c>
      <c r="F31" s="42"/>
      <c r="G31" s="42"/>
      <c r="H31" s="42"/>
      <c r="I31" s="42"/>
      <c r="J31" s="42"/>
      <c r="K31" s="42"/>
      <c r="L31" s="42"/>
      <c r="M31" s="42">
        <v>6</v>
      </c>
      <c r="N31" s="53"/>
    </row>
    <row r="32" spans="3:23" ht="15.75">
      <c r="C32" s="57" t="s">
        <v>55</v>
      </c>
      <c r="D32" s="57"/>
      <c r="E32" s="58" t="s">
        <v>56</v>
      </c>
      <c r="F32" s="58"/>
      <c r="G32" s="58"/>
      <c r="H32" s="58"/>
      <c r="I32" s="58"/>
      <c r="J32" s="58"/>
      <c r="K32" s="58"/>
      <c r="L32" s="58"/>
      <c r="M32" s="42">
        <v>27</v>
      </c>
      <c r="N32" s="59"/>
      <c r="O32" s="59"/>
      <c r="S32" s="60"/>
      <c r="T32" s="60"/>
      <c r="U32" s="60"/>
      <c r="W32" s="61"/>
    </row>
  </sheetData>
  <sheetProtection/>
  <mergeCells count="23">
    <mergeCell ref="E25:I25"/>
    <mergeCell ref="S25:Y25"/>
    <mergeCell ref="E28:M28"/>
    <mergeCell ref="E29:L29"/>
    <mergeCell ref="E30:L30"/>
    <mergeCell ref="E32:L32"/>
    <mergeCell ref="N32:O32"/>
    <mergeCell ref="G22:H22"/>
    <mergeCell ref="E23:I23"/>
    <mergeCell ref="E24:I24"/>
    <mergeCell ref="N24:O24"/>
    <mergeCell ref="P24:R24"/>
    <mergeCell ref="S24:Y24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2022-04-15T06:55:16Z</dcterms:created>
  <dcterms:modified xsi:type="dcterms:W3CDTF">2022-04-15T06:55:32Z</dcterms:modified>
  <cp:category/>
  <cp:version/>
  <cp:contentType/>
  <cp:contentStatus/>
</cp:coreProperties>
</file>