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,5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<sst xmlns="http://schemas.openxmlformats.org/spreadsheetml/2006/main" count="58" uniqueCount="58">
  <si>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                                                                       Л И Ц Е В О Й   С Ч Е Т</t>
  </si>
  <si>
    <t xml:space="preserve"> улица    Карла-Маркса,    дом      5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</si>
  <si>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</si>
  <si>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</si>
  <si>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</si>
  <si>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</si>
  <si>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</si>
  <si>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</si>
  <si>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</si>
  <si>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</si>
  <si>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</si>
  <si>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</si>
  <si>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</si>
  <si>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</si>
  <si>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</si>
  <si>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</si>
  <si>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</si>
  <si>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</si>
  <si>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</si>
  <si>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</si>
  <si>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</si>
  <si>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</si>
  <si>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</si>
  <si>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</si>
  <si>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</si>
  <si>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</si>
  <si>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</si>
  <si>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</si>
  <si>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</si>
  <si>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</si>
  <si>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</si>
  <si>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</si>
  <si>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</si>
  <si>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</si>
  <si>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</si>
  <si>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</si>
  <si>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</si>
  <si>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</si>
  <si>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</si>
  <si>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</si>
  <si>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</si>
  <si>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</si>
  <si>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</si>
  <si>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</si>
  <si>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  2021г.</t>
  </si>
  <si>
    <t>СОИ(эл.энергия) 2,01 руб./м2</t>
  </si>
  <si>
    <t>СОИ(     вода )               0,06 руб./м2</t>
  </si>
  <si>
    <t>Всего получено</t>
  </si>
  <si>
    <t>Всего израсходовано</t>
  </si>
  <si>
    <t xml:space="preserve">выполнено заявок    всего                  </t>
  </si>
  <si>
    <t>Тех. обслуживание УУТЭ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</si>
  <si>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</si>
  <si>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</si>
  <si>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</si>
  <si>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</si>
  <si>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</si>
  <si>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</si>
  <si>
    <t xml:space="preserve">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</si>
</sst>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34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5" fillId="0" borderId="0" xfId="0" applyFont="1" applyAlignment="1">
      <alignment/>
    </xf>
    <xf numFmtId="2" fontId="22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2">
        <row r="8">
          <cell r="L8">
            <v>68617.57</v>
          </cell>
          <cell r="Q8">
            <v>624.6675610932413</v>
          </cell>
          <cell r="R8">
            <v>1574.272632056999</v>
          </cell>
          <cell r="AE8">
            <v>306487</v>
          </cell>
        </row>
        <row r="9">
          <cell r="L9">
            <v>61120.93</v>
          </cell>
          <cell r="Q9">
            <v>400.6675161316798</v>
          </cell>
          <cell r="R9">
            <v>2117.954435928603</v>
          </cell>
          <cell r="AE9">
            <v>320779.37</v>
          </cell>
        </row>
        <row r="10">
          <cell r="L10">
            <v>79503.93000000001</v>
          </cell>
          <cell r="Q10">
            <v>713.1668195245111</v>
          </cell>
          <cell r="R10">
            <v>2233.870562449435</v>
          </cell>
          <cell r="AE10">
            <v>316688.74</v>
          </cell>
        </row>
        <row r="11">
          <cell r="L11">
            <v>59621.22</v>
          </cell>
          <cell r="Q11">
            <v>624.0276554249735</v>
          </cell>
          <cell r="R11">
            <v>820.030373911038</v>
          </cell>
          <cell r="AE11">
            <v>332480.82</v>
          </cell>
        </row>
        <row r="12">
          <cell r="L12">
            <v>87017.97</v>
          </cell>
          <cell r="Q12">
            <v>832.6786646291179</v>
          </cell>
          <cell r="R12">
            <v>3537.0052649113004</v>
          </cell>
          <cell r="AE12">
            <v>320876.15</v>
          </cell>
        </row>
        <row r="13">
          <cell r="L13">
            <v>85209.98999999999</v>
          </cell>
          <cell r="Q13">
            <v>787.6755910780379</v>
          </cell>
          <cell r="R13">
            <v>2588.543519774254</v>
          </cell>
          <cell r="AE13">
            <v>311079.46</v>
          </cell>
        </row>
        <row r="14">
          <cell r="L14">
            <v>71178.87</v>
          </cell>
          <cell r="Q14">
            <v>690.2202633753219</v>
          </cell>
          <cell r="AE14">
            <v>315740.75</v>
          </cell>
        </row>
        <row r="15">
          <cell r="L15">
            <v>75300.81</v>
          </cell>
          <cell r="Q15">
            <v>504.03946993508237</v>
          </cell>
          <cell r="R15">
            <v>3949.7755575444676</v>
          </cell>
          <cell r="AE15">
            <v>316280.1</v>
          </cell>
        </row>
        <row r="16">
          <cell r="L16">
            <v>71062.23000000001</v>
          </cell>
          <cell r="Q16">
            <v>790.545378769107</v>
          </cell>
          <cell r="AE16">
            <v>321058.03</v>
          </cell>
        </row>
        <row r="17">
          <cell r="L17">
            <v>60344.23</v>
          </cell>
          <cell r="Q17">
            <v>698.1170734338299</v>
          </cell>
          <cell r="R17">
            <v>5345.089272931217</v>
          </cell>
          <cell r="AE17">
            <v>339795.45</v>
          </cell>
        </row>
        <row r="18">
          <cell r="L18">
            <v>81246.36</v>
          </cell>
          <cell r="Q18">
            <v>493.93235348604526</v>
          </cell>
          <cell r="R18">
            <v>83.17468645329727</v>
          </cell>
          <cell r="AE18">
            <v>337630.74</v>
          </cell>
        </row>
        <row r="19">
          <cell r="L19">
            <v>82398.76</v>
          </cell>
          <cell r="Q19">
            <v>438.8095480784639</v>
          </cell>
          <cell r="R19">
            <v>3443.5329424262204</v>
          </cell>
          <cell r="AE19">
            <v>334313.63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2">
        <row r="8">
          <cell r="S8">
            <v>2247.623635836366</v>
          </cell>
        </row>
        <row r="9">
          <cell r="S9">
            <v>2256.9507720928777</v>
          </cell>
        </row>
        <row r="10">
          <cell r="S10">
            <v>2369.992497292077</v>
          </cell>
        </row>
        <row r="11">
          <cell r="S11">
            <v>2085.2672568992</v>
          </cell>
        </row>
        <row r="12">
          <cell r="S12">
            <v>2235.409746340815</v>
          </cell>
        </row>
        <row r="13">
          <cell r="S13">
            <v>2373.0281812688822</v>
          </cell>
        </row>
        <row r="14">
          <cell r="S14">
            <v>2355.1434486111702</v>
          </cell>
        </row>
        <row r="15">
          <cell r="S15">
            <v>2271.8839344180283</v>
          </cell>
        </row>
        <row r="16">
          <cell r="S16">
            <v>2441.3462678699148</v>
          </cell>
        </row>
        <row r="17">
          <cell r="S17">
            <v>2126.2516706518722</v>
          </cell>
        </row>
        <row r="18">
          <cell r="S18">
            <v>2243.7045942555196</v>
          </cell>
        </row>
        <row r="19">
          <cell r="S19">
            <v>2649.315175042894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3">
      <pane xSplit="1" topLeftCell="B1" activePane="topRight" state="frozen"/>
      <selection pane="topLeft" activeCell="A1" sqref="A1"/>
      <selection pane="topRight" activeCell="E25" sqref="E25:K25"/>
    </sheetView>
  </sheetViews>
  <sheetFormatPr defaultColWidth="9.140625" defaultRowHeight="12.75"/>
  <cols>
    <col min="1" max="1" width="13.00390625" style="0" customWidth="1"/>
    <col min="2" max="2" width="11.140625" style="0" customWidth="1"/>
    <col min="3" max="3" width="11.57421875" style="0" customWidth="1"/>
    <col min="4" max="4" width="7.140625" style="0" customWidth="1"/>
    <col min="5" max="5" width="7.28125" style="0" customWidth="1"/>
    <col min="6" max="6" width="9.0039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6.421875" style="0" customWidth="1"/>
    <col min="11" max="11" width="6.00390625" style="0" customWidth="1"/>
    <col min="12" max="12" width="5.28125" style="0" customWidth="1"/>
    <col min="13" max="13" width="6.421875" style="0" customWidth="1"/>
    <col min="14" max="14" width="4.8515625" style="0" customWidth="1"/>
    <col min="15" max="15" width="6.8515625" style="0" customWidth="1"/>
    <col min="16" max="16" width="7.00390625" style="0" customWidth="1"/>
    <col min="17" max="17" width="5.57421875" style="0" customWidth="1"/>
    <col min="18" max="18" width="6.140625" style="0" customWidth="1"/>
    <col min="19" max="20" width="6.57421875" style="0" customWidth="1"/>
    <col min="21" max="22" width="7.00390625" style="0" customWidth="1"/>
    <col min="23" max="23" width="6.28125" style="0" customWidth="1"/>
    <col min="24" max="24" width="7.57421875" style="0" customWidth="1"/>
    <col min="25" max="25" width="9.421875" style="0" customWidth="1"/>
    <col min="26" max="26" width="9.8515625" style="0" customWidth="1"/>
    <col min="27" max="27" width="9.57421875" style="0" customWidth="1"/>
  </cols>
  <sheetData>
    <row r="1" spans="1:12" ht="15">
      <c r="A1" s="1" t="s">
        <v>0</v>
      </c>
      <c r="L1" s="2"/>
    </row>
    <row r="2" spans="1:14" ht="14.25">
      <c r="A2" s="2"/>
      <c r="B2">
        <v>5565.2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7" ht="18.7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9" t="s">
        <v>22</v>
      </c>
      <c r="P7" s="19" t="s">
        <v>23</v>
      </c>
      <c r="Q7" s="18" t="s">
        <v>24</v>
      </c>
      <c r="R7" s="18" t="s">
        <v>25</v>
      </c>
      <c r="S7" s="19" t="s">
        <v>26</v>
      </c>
      <c r="T7" s="18" t="s">
        <v>27</v>
      </c>
      <c r="U7" s="18" t="s">
        <v>28</v>
      </c>
      <c r="V7" s="18" t="s">
        <v>29</v>
      </c>
      <c r="W7" s="19" t="s">
        <v>30</v>
      </c>
      <c r="X7" s="21"/>
      <c r="Y7" s="21"/>
      <c r="Z7" s="10"/>
      <c r="AA7" s="22"/>
    </row>
    <row r="8" spans="1:27" ht="20.25" customHeight="1">
      <c r="A8" s="23" t="s">
        <v>31</v>
      </c>
      <c r="B8" s="24">
        <f>'[1]КМар 5'!$L$8</f>
        <v>68617.57</v>
      </c>
      <c r="C8" s="24">
        <f>8.3*B2+(1.93+0.06)*B2</f>
        <v>57265.908</v>
      </c>
      <c r="D8" s="25">
        <f>C8*60/100</f>
        <v>34359.5448</v>
      </c>
      <c r="E8" s="25">
        <f>D8*28/100</f>
        <v>9620.672544000001</v>
      </c>
      <c r="F8" s="24">
        <v>1714.88</v>
      </c>
      <c r="G8" s="24">
        <f>'[1]КМар 5'!$Q8</f>
        <v>624.6675610932413</v>
      </c>
      <c r="H8" s="24">
        <f>'[1]КМар 5'!$R8</f>
        <v>1574.272632056999</v>
      </c>
      <c r="I8" s="24">
        <f>'[2]КМар 5'!$S8</f>
        <v>2247.623635836366</v>
      </c>
      <c r="J8" s="25">
        <f>C8-(D8+E8+F8+G8+H8+I8)</f>
        <v>7124.24682701339</v>
      </c>
      <c r="K8" s="26"/>
      <c r="L8" s="23">
        <v>134.83</v>
      </c>
      <c r="M8" s="27"/>
      <c r="N8" s="27"/>
      <c r="O8" s="26"/>
      <c r="P8" s="26"/>
      <c r="Q8" s="26"/>
      <c r="R8" s="26"/>
      <c r="S8" s="26"/>
      <c r="T8" s="26"/>
      <c r="U8" s="26"/>
      <c r="V8" s="26"/>
      <c r="W8" s="26"/>
      <c r="X8" s="23">
        <f>SUM(K8:W8)</f>
        <v>134.83</v>
      </c>
      <c r="Y8" s="24">
        <f>C8+X8</f>
        <v>57400.738000000005</v>
      </c>
      <c r="Z8" s="24">
        <f>B8-C8-X8</f>
        <v>11216.832000000004</v>
      </c>
      <c r="AA8" s="24">
        <f>'[1]КМар 5'!$AE$8</f>
        <v>306487</v>
      </c>
    </row>
    <row r="9" spans="1:27" ht="20.25" customHeight="1">
      <c r="A9" s="23" t="s">
        <v>32</v>
      </c>
      <c r="B9" s="24">
        <f>'[1]КМар 5'!$L$9</f>
        <v>61120.93</v>
      </c>
      <c r="C9" s="24">
        <f>8.3*B2+(1.93+0.06)*B2</f>
        <v>57265.908</v>
      </c>
      <c r="D9" s="25">
        <f aca="true" t="shared" si="0" ref="D9:D19">C9*60/100</f>
        <v>34359.5448</v>
      </c>
      <c r="E9" s="25">
        <f aca="true" t="shared" si="1" ref="E9:E20">D9*28/100</f>
        <v>9620.672544000001</v>
      </c>
      <c r="F9" s="24">
        <v>8508.16</v>
      </c>
      <c r="G9" s="24">
        <f>'[1]КМар 5'!$Q9</f>
        <v>400.6675161316798</v>
      </c>
      <c r="H9" s="24">
        <f>'[1]КМар 5'!$R9</f>
        <v>2117.954435928603</v>
      </c>
      <c r="I9" s="24">
        <f>'[2]КМар 5'!$S9</f>
        <v>2256.9507720928777</v>
      </c>
      <c r="J9" s="25">
        <f aca="true" t="shared" si="2" ref="J9:J19">C9-(D9+E9+F9+G9+H9+I9)</f>
        <v>1.957931846838619</v>
      </c>
      <c r="K9" s="26"/>
      <c r="L9" s="23">
        <v>134.83</v>
      </c>
      <c r="M9" s="26"/>
      <c r="N9" s="26"/>
      <c r="O9" s="26"/>
      <c r="P9" s="26"/>
      <c r="Q9" s="26"/>
      <c r="R9" s="26"/>
      <c r="S9" s="26"/>
      <c r="T9" s="26">
        <v>9000</v>
      </c>
      <c r="U9" s="26"/>
      <c r="V9" s="26"/>
      <c r="W9" s="26">
        <f>499</f>
        <v>499</v>
      </c>
      <c r="X9" s="23">
        <f aca="true" t="shared" si="3" ref="X9:X19">SUM(K9:W9)</f>
        <v>9633.83</v>
      </c>
      <c r="Y9" s="24">
        <f aca="true" t="shared" si="4" ref="Y9:Y19">C9+X9</f>
        <v>66899.738</v>
      </c>
      <c r="Z9" s="24">
        <f aca="true" t="shared" si="5" ref="Z9:Z19">B9-C9-X9</f>
        <v>-5778.808000000003</v>
      </c>
      <c r="AA9" s="24">
        <f>'[1]КМар 5'!$AE$9</f>
        <v>320779.37</v>
      </c>
    </row>
    <row r="10" spans="1:27" ht="20.25" customHeight="1">
      <c r="A10" s="23" t="s">
        <v>33</v>
      </c>
      <c r="B10" s="24">
        <f>'[1]КМар 5'!$L$10</f>
        <v>79503.93000000001</v>
      </c>
      <c r="C10" s="24">
        <f>8.3*B2+(1.93+0.06)*B2</f>
        <v>57265.908</v>
      </c>
      <c r="D10" s="25">
        <f t="shared" si="0"/>
        <v>34359.5448</v>
      </c>
      <c r="E10" s="25">
        <f t="shared" si="1"/>
        <v>9620.672544000001</v>
      </c>
      <c r="F10" s="24">
        <v>2285.28</v>
      </c>
      <c r="G10" s="24">
        <f>'[1]КМар 5'!$Q10</f>
        <v>713.1668195245111</v>
      </c>
      <c r="H10" s="24">
        <f>'[1]КМар 5'!$R10</f>
        <v>2233.870562449435</v>
      </c>
      <c r="I10" s="24">
        <f>'[2]КМар 5'!$S10</f>
        <v>2369.992497292077</v>
      </c>
      <c r="J10" s="25">
        <f t="shared" si="2"/>
        <v>5683.380776733975</v>
      </c>
      <c r="K10" s="26"/>
      <c r="L10" s="23">
        <v>134.83</v>
      </c>
      <c r="M10" s="26">
        <v>1341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3">
        <f t="shared" si="3"/>
        <v>1475.83</v>
      </c>
      <c r="Y10" s="24">
        <f t="shared" si="4"/>
        <v>58741.738000000005</v>
      </c>
      <c r="Z10" s="24">
        <f t="shared" si="5"/>
        <v>20762.192000000003</v>
      </c>
      <c r="AA10" s="24">
        <f>'[1]КМар 5'!$AE$10</f>
        <v>316688.74</v>
      </c>
    </row>
    <row r="11" spans="1:27" ht="20.25" customHeight="1">
      <c r="A11" s="23" t="s">
        <v>34</v>
      </c>
      <c r="B11" s="24">
        <f>'[1]КМар 5'!$L$11</f>
        <v>59621.22</v>
      </c>
      <c r="C11" s="24">
        <f>8.3*B2+(1.93+0.06)*B2</f>
        <v>57265.908</v>
      </c>
      <c r="D11" s="25">
        <f t="shared" si="0"/>
        <v>34359.5448</v>
      </c>
      <c r="E11" s="25">
        <f t="shared" si="1"/>
        <v>9620.672544000001</v>
      </c>
      <c r="F11" s="24">
        <v>2719.84</v>
      </c>
      <c r="G11" s="24">
        <f>'[1]КМар 5'!$Q11</f>
        <v>624.0276554249735</v>
      </c>
      <c r="H11" s="24">
        <f>'[1]КМар 5'!$R11</f>
        <v>820.030373911038</v>
      </c>
      <c r="I11" s="24">
        <f>'[2]КМар 5'!$S11</f>
        <v>2085.2672568992</v>
      </c>
      <c r="J11" s="25">
        <f t="shared" si="2"/>
        <v>7036.525369764793</v>
      </c>
      <c r="K11" s="26"/>
      <c r="L11" s="23">
        <v>134.83</v>
      </c>
      <c r="M11" s="26">
        <v>2012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3">
        <f t="shared" si="3"/>
        <v>2146.83</v>
      </c>
      <c r="Y11" s="24">
        <f t="shared" si="4"/>
        <v>59412.738000000005</v>
      </c>
      <c r="Z11" s="24">
        <f t="shared" si="5"/>
        <v>208.48199999999815</v>
      </c>
      <c r="AA11" s="24">
        <f>'[1]КМар 5'!$AE$11</f>
        <v>332480.82</v>
      </c>
    </row>
    <row r="12" spans="1:27" ht="20.25" customHeight="1">
      <c r="A12" s="23" t="s">
        <v>35</v>
      </c>
      <c r="B12" s="24">
        <f>'[1]КМар 5'!$L$12</f>
        <v>87017.97</v>
      </c>
      <c r="C12" s="24">
        <f>8.3*B2+(1.93+0.06)*B2</f>
        <v>57265.908</v>
      </c>
      <c r="D12" s="25">
        <f t="shared" si="0"/>
        <v>34359.5448</v>
      </c>
      <c r="E12" s="25">
        <f t="shared" si="1"/>
        <v>9620.672544000001</v>
      </c>
      <c r="F12" s="24">
        <v>2800.48</v>
      </c>
      <c r="G12" s="24">
        <f>'[1]КМар 5'!$Q12</f>
        <v>832.6786646291179</v>
      </c>
      <c r="H12" s="24">
        <f>'[1]КМар 5'!$R12</f>
        <v>3537.0052649113004</v>
      </c>
      <c r="I12" s="24">
        <f>'[2]КМар 5'!$S12</f>
        <v>2235.409746340815</v>
      </c>
      <c r="J12" s="25">
        <f t="shared" si="2"/>
        <v>3880.1169801187643</v>
      </c>
      <c r="K12" s="26"/>
      <c r="L12" s="23">
        <v>134.83</v>
      </c>
      <c r="M12" s="26">
        <v>3736</v>
      </c>
      <c r="N12" s="26"/>
      <c r="O12" s="26"/>
      <c r="P12" s="26"/>
      <c r="Q12" s="26"/>
      <c r="R12" s="26"/>
      <c r="S12" s="26">
        <v>3090</v>
      </c>
      <c r="T12" s="26"/>
      <c r="U12" s="26"/>
      <c r="V12" s="26"/>
      <c r="W12" s="26"/>
      <c r="X12" s="23">
        <f t="shared" si="3"/>
        <v>6960.83</v>
      </c>
      <c r="Y12" s="24">
        <f t="shared" si="4"/>
        <v>64226.738000000005</v>
      </c>
      <c r="Z12" s="24">
        <f t="shared" si="5"/>
        <v>22791.231999999996</v>
      </c>
      <c r="AA12" s="24">
        <f>'[1]КМар 5'!$AE$12</f>
        <v>320876.15</v>
      </c>
    </row>
    <row r="13" spans="1:27" ht="20.25" customHeight="1">
      <c r="A13" s="23" t="s">
        <v>36</v>
      </c>
      <c r="B13" s="24">
        <f>'[1]КМар 5'!$L$13</f>
        <v>85209.98999999999</v>
      </c>
      <c r="C13" s="24">
        <f>8.3*B2+(1.93+0.06)*B2</f>
        <v>57265.908</v>
      </c>
      <c r="D13" s="25">
        <f t="shared" si="0"/>
        <v>34359.5448</v>
      </c>
      <c r="E13" s="25">
        <f t="shared" si="1"/>
        <v>9620.672544000001</v>
      </c>
      <c r="F13" s="24">
        <v>2469.28</v>
      </c>
      <c r="G13" s="24">
        <f>'[1]КМар 5'!$Q13</f>
        <v>787.6755910780379</v>
      </c>
      <c r="H13" s="24">
        <f>'[1]КМар 5'!$R13</f>
        <v>2588.543519774254</v>
      </c>
      <c r="I13" s="24">
        <f>'[2]КМар 5'!$S13</f>
        <v>2373.0281812688822</v>
      </c>
      <c r="J13" s="25">
        <f t="shared" si="2"/>
        <v>5067.163363878819</v>
      </c>
      <c r="K13" s="26"/>
      <c r="L13" s="23">
        <v>134.83</v>
      </c>
      <c r="M13" s="26">
        <v>2012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3">
        <f t="shared" si="3"/>
        <v>2146.83</v>
      </c>
      <c r="Y13" s="24">
        <f t="shared" si="4"/>
        <v>59412.738000000005</v>
      </c>
      <c r="Z13" s="24">
        <f t="shared" si="5"/>
        <v>25797.251999999986</v>
      </c>
      <c r="AA13" s="24">
        <f>'[1]КМар 5'!$AE$13</f>
        <v>311079.46</v>
      </c>
    </row>
    <row r="14" spans="1:27" ht="20.25" customHeight="1">
      <c r="A14" s="23" t="s">
        <v>37</v>
      </c>
      <c r="B14" s="24">
        <f>'[1]КМар 5'!$L$14</f>
        <v>71178.87</v>
      </c>
      <c r="C14" s="24">
        <f>8.3*B2+(2.01+0.06)*B2</f>
        <v>57711.124</v>
      </c>
      <c r="D14" s="25">
        <f t="shared" si="0"/>
        <v>34626.6744</v>
      </c>
      <c r="E14" s="25">
        <f t="shared" si="1"/>
        <v>9695.468832</v>
      </c>
      <c r="F14" s="24">
        <v>3397.21</v>
      </c>
      <c r="G14" s="24">
        <f>'[1]КМар 5'!$Q14</f>
        <v>690.2202633753219</v>
      </c>
      <c r="H14" s="24">
        <v>6534.12</v>
      </c>
      <c r="I14" s="24">
        <f>'[2]КМар 5'!$S14</f>
        <v>2355.1434486111702</v>
      </c>
      <c r="J14" s="25">
        <f t="shared" si="2"/>
        <v>412.2870560135125</v>
      </c>
      <c r="K14" s="26"/>
      <c r="L14" s="23">
        <v>134.83</v>
      </c>
      <c r="M14" s="26">
        <v>2012</v>
      </c>
      <c r="N14" s="26"/>
      <c r="O14" s="26"/>
      <c r="P14" s="26">
        <v>14000</v>
      </c>
      <c r="Q14" s="26"/>
      <c r="R14" s="26"/>
      <c r="S14" s="26"/>
      <c r="T14" s="26"/>
      <c r="U14" s="26">
        <v>2954</v>
      </c>
      <c r="V14" s="26"/>
      <c r="W14" s="26"/>
      <c r="X14" s="23">
        <f t="shared" si="3"/>
        <v>19100.83</v>
      </c>
      <c r="Y14" s="24">
        <f t="shared" si="4"/>
        <v>76811.954</v>
      </c>
      <c r="Z14" s="24">
        <f t="shared" si="5"/>
        <v>-5633.08400000001</v>
      </c>
      <c r="AA14" s="24">
        <f>'[1]КМар 5'!$AE$14</f>
        <v>315740.75</v>
      </c>
    </row>
    <row r="15" spans="1:27" ht="20.25" customHeight="1">
      <c r="A15" s="23" t="s">
        <v>38</v>
      </c>
      <c r="B15" s="24">
        <f>'[1]КМар 5'!$L$15</f>
        <v>75300.81</v>
      </c>
      <c r="C15" s="24">
        <f>8.3*B2+(2.01+0.06)*B2</f>
        <v>57711.124</v>
      </c>
      <c r="D15" s="25">
        <f t="shared" si="0"/>
        <v>34626.6744</v>
      </c>
      <c r="E15" s="25">
        <f t="shared" si="1"/>
        <v>9695.468832</v>
      </c>
      <c r="F15" s="24">
        <v>4055.97</v>
      </c>
      <c r="G15" s="24">
        <f>'[1]КМар 5'!$Q15</f>
        <v>504.03946993508237</v>
      </c>
      <c r="H15" s="24">
        <f>'[1]КМар 5'!$R15</f>
        <v>3949.7755575444676</v>
      </c>
      <c r="I15" s="24">
        <f>'[2]КМар 5'!$S15</f>
        <v>2271.8839344180283</v>
      </c>
      <c r="J15" s="25">
        <f t="shared" si="2"/>
        <v>2607.3118061024215</v>
      </c>
      <c r="K15" s="26"/>
      <c r="L15" s="23">
        <v>134.83</v>
      </c>
      <c r="M15" s="26">
        <v>2011</v>
      </c>
      <c r="N15" s="26"/>
      <c r="O15" s="26"/>
      <c r="P15" s="26"/>
      <c r="Q15" s="26"/>
      <c r="R15" s="26"/>
      <c r="S15" s="26"/>
      <c r="T15" s="26"/>
      <c r="U15" s="26">
        <v>2954</v>
      </c>
      <c r="V15" s="26">
        <f>11035+10000</f>
        <v>21035</v>
      </c>
      <c r="W15" s="26"/>
      <c r="X15" s="23">
        <f t="shared" si="3"/>
        <v>26134.83</v>
      </c>
      <c r="Y15" s="24">
        <f t="shared" si="4"/>
        <v>83845.954</v>
      </c>
      <c r="Z15" s="24">
        <f t="shared" si="5"/>
        <v>-8545.144000000008</v>
      </c>
      <c r="AA15" s="24">
        <f>'[1]КМар 5'!$AE$15</f>
        <v>316280.1</v>
      </c>
    </row>
    <row r="16" spans="1:27" ht="20.25" customHeight="1">
      <c r="A16" s="23" t="s">
        <v>39</v>
      </c>
      <c r="B16" s="24">
        <f>'[1]КМар 5'!$L$16</f>
        <v>71062.23000000001</v>
      </c>
      <c r="C16" s="24">
        <f>8.3*B2+(2.01+0.06)*B2</f>
        <v>57711.124</v>
      </c>
      <c r="D16" s="25">
        <f t="shared" si="0"/>
        <v>34626.6744</v>
      </c>
      <c r="E16" s="25">
        <f t="shared" si="1"/>
        <v>9695.468832</v>
      </c>
      <c r="F16" s="24">
        <v>3029.53</v>
      </c>
      <c r="G16" s="24">
        <f>'[1]КМар 5'!$Q16</f>
        <v>790.545378769107</v>
      </c>
      <c r="H16" s="24">
        <v>6736.85</v>
      </c>
      <c r="I16" s="24">
        <f>'[2]КМар 5'!$S16</f>
        <v>2441.3462678699148</v>
      </c>
      <c r="J16" s="25">
        <f t="shared" si="2"/>
        <v>390.70912136098195</v>
      </c>
      <c r="K16" s="26"/>
      <c r="L16" s="23">
        <v>134.83</v>
      </c>
      <c r="M16" s="26">
        <v>2586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 t="shared" si="3"/>
        <v>2720.83</v>
      </c>
      <c r="Y16" s="24">
        <f t="shared" si="4"/>
        <v>60431.954000000005</v>
      </c>
      <c r="Z16" s="24">
        <f t="shared" si="5"/>
        <v>10630.276000000007</v>
      </c>
      <c r="AA16" s="24">
        <f>'[1]КМар 5'!$AE$16</f>
        <v>321058.03</v>
      </c>
    </row>
    <row r="17" spans="1:27" ht="20.25" customHeight="1">
      <c r="A17" s="23" t="s">
        <v>40</v>
      </c>
      <c r="B17" s="24">
        <f>'[1]КМар 5'!$L$17</f>
        <v>60344.23</v>
      </c>
      <c r="C17" s="24">
        <f>8.72*B2+(2.01+0.06)*B2</f>
        <v>60048.508</v>
      </c>
      <c r="D17" s="25">
        <f t="shared" si="0"/>
        <v>36029.1048</v>
      </c>
      <c r="E17" s="25">
        <f t="shared" si="1"/>
        <v>10088.149344</v>
      </c>
      <c r="F17" s="24">
        <v>3427.85</v>
      </c>
      <c r="G17" s="24">
        <f>'[1]КМар 5'!$Q17</f>
        <v>698.1170734338299</v>
      </c>
      <c r="H17" s="24">
        <f>'[1]КМар 5'!$R17</f>
        <v>5345.089272931217</v>
      </c>
      <c r="I17" s="24">
        <f>'[2]КМар 5'!$S17</f>
        <v>2126.2516706518722</v>
      </c>
      <c r="J17" s="25">
        <f t="shared" si="2"/>
        <v>2333.9458389830834</v>
      </c>
      <c r="K17" s="26">
        <f>21839+6500</f>
        <v>28339</v>
      </c>
      <c r="L17" s="23">
        <v>134.83</v>
      </c>
      <c r="M17" s="26">
        <v>2300</v>
      </c>
      <c r="N17" s="26"/>
      <c r="O17" s="26"/>
      <c r="P17" s="26"/>
      <c r="Q17" s="26"/>
      <c r="R17" s="26"/>
      <c r="S17" s="26"/>
      <c r="T17" s="26"/>
      <c r="U17" s="26"/>
      <c r="V17" s="26">
        <f>88161+23000</f>
        <v>111161</v>
      </c>
      <c r="W17" s="26"/>
      <c r="X17" s="23">
        <f t="shared" si="3"/>
        <v>141934.83000000002</v>
      </c>
      <c r="Y17" s="24">
        <f t="shared" si="4"/>
        <v>201983.33800000002</v>
      </c>
      <c r="Z17" s="24">
        <f t="shared" si="5"/>
        <v>-141639.108</v>
      </c>
      <c r="AA17" s="24">
        <f>'[1]КМар 5'!$AE$17</f>
        <v>339795.45</v>
      </c>
    </row>
    <row r="18" spans="1:27" ht="20.25" customHeight="1">
      <c r="A18" s="23" t="s">
        <v>41</v>
      </c>
      <c r="B18" s="24">
        <f>'[1]КМар 5'!$L$18</f>
        <v>81246.36</v>
      </c>
      <c r="C18" s="24">
        <f>8.72*B2+(2.01+0.06)*B2</f>
        <v>60048.508</v>
      </c>
      <c r="D18" s="25">
        <f t="shared" si="0"/>
        <v>36029.1048</v>
      </c>
      <c r="E18" s="25">
        <f t="shared" si="1"/>
        <v>10088.149344</v>
      </c>
      <c r="F18" s="24">
        <v>3297.63</v>
      </c>
      <c r="G18" s="24">
        <f>'[1]КМар 5'!$Q18</f>
        <v>493.93235348604526</v>
      </c>
      <c r="H18" s="24">
        <f>'[1]КМар 5'!$R18</f>
        <v>83.17468645329727</v>
      </c>
      <c r="I18" s="24">
        <f>'[2]КМар 5'!$S18</f>
        <v>2243.7045942555196</v>
      </c>
      <c r="J18" s="25">
        <f t="shared" si="2"/>
        <v>7812.812221805143</v>
      </c>
      <c r="K18" s="26"/>
      <c r="L18" s="23">
        <v>134.83</v>
      </c>
      <c r="M18" s="26">
        <v>2300</v>
      </c>
      <c r="N18" s="26"/>
      <c r="O18" s="26">
        <v>26438</v>
      </c>
      <c r="P18" s="26"/>
      <c r="Q18" s="26"/>
      <c r="R18" s="26"/>
      <c r="S18" s="26"/>
      <c r="T18" s="26"/>
      <c r="U18" s="26"/>
      <c r="V18" s="26"/>
      <c r="W18" s="26"/>
      <c r="X18" s="23">
        <f t="shared" si="3"/>
        <v>28872.83</v>
      </c>
      <c r="Y18" s="24">
        <f t="shared" si="4"/>
        <v>88921.338</v>
      </c>
      <c r="Z18" s="24">
        <f t="shared" si="5"/>
        <v>-7674.978000000003</v>
      </c>
      <c r="AA18" s="24">
        <f>'[1]КМар 5'!$AE$18</f>
        <v>337630.74</v>
      </c>
    </row>
    <row r="19" spans="1:27" ht="20.25" customHeight="1">
      <c r="A19" s="23" t="s">
        <v>42</v>
      </c>
      <c r="B19" s="24">
        <f>'[1]КМар 5'!$L$19</f>
        <v>82398.76</v>
      </c>
      <c r="C19" s="24">
        <f>8.72*B2+(2.01+0.06)*B2</f>
        <v>60048.508</v>
      </c>
      <c r="D19" s="25">
        <f t="shared" si="0"/>
        <v>36029.1048</v>
      </c>
      <c r="E19" s="25">
        <f t="shared" si="1"/>
        <v>10088.149344</v>
      </c>
      <c r="F19" s="24">
        <v>4814.31</v>
      </c>
      <c r="G19" s="24">
        <f>'[1]КМар 5'!$Q19</f>
        <v>438.8095480784639</v>
      </c>
      <c r="H19" s="24">
        <f>'[1]КМар 5'!$R19</f>
        <v>3443.5329424262204</v>
      </c>
      <c r="I19" s="24">
        <f>'[2]КМар 5'!$S19</f>
        <v>2649.315175042894</v>
      </c>
      <c r="J19" s="25">
        <f t="shared" si="2"/>
        <v>2585.286190452425</v>
      </c>
      <c r="K19" s="26"/>
      <c r="L19" s="23">
        <v>134.83</v>
      </c>
      <c r="M19" s="26">
        <v>2300</v>
      </c>
      <c r="N19" s="26"/>
      <c r="O19" s="26"/>
      <c r="P19" s="26"/>
      <c r="Q19" s="26"/>
      <c r="R19" s="26"/>
      <c r="S19" s="26"/>
      <c r="T19" s="26"/>
      <c r="U19" s="26"/>
      <c r="V19" s="26"/>
      <c r="W19" s="26">
        <v>1724</v>
      </c>
      <c r="X19" s="23">
        <f t="shared" si="3"/>
        <v>4158.83</v>
      </c>
      <c r="Y19" s="24">
        <f t="shared" si="4"/>
        <v>64207.338</v>
      </c>
      <c r="Z19" s="24">
        <f t="shared" si="5"/>
        <v>18191.42199999999</v>
      </c>
      <c r="AA19" s="24">
        <f>'[1]КМар 5'!$AE$19</f>
        <v>334313.63</v>
      </c>
    </row>
    <row r="20" spans="1:27" ht="20.25" customHeight="1">
      <c r="A20" s="28" t="s">
        <v>43</v>
      </c>
      <c r="B20" s="29">
        <f>B8+B9+B10+B11+B12+B13+B14+B15+B16+B17+B18+B19</f>
        <v>882622.87</v>
      </c>
      <c r="C20" s="29">
        <f>C8+C9+C10+C11+C12+C13+C14+C15+C16+C17+C18+C19</f>
        <v>696874.3440000002</v>
      </c>
      <c r="D20" s="30">
        <f>SUM(D8:D19)</f>
        <v>418124.60640000005</v>
      </c>
      <c r="E20" s="30">
        <f t="shared" si="1"/>
        <v>117074.88979200002</v>
      </c>
      <c r="F20" s="30">
        <f>SUM(F8:F19)</f>
        <v>42520.42</v>
      </c>
      <c r="G20" s="30">
        <f>SUM(G8:G19)</f>
        <v>7598.547894959413</v>
      </c>
      <c r="H20" s="30">
        <f>SUM(H8:H19)</f>
        <v>38964.219248386835</v>
      </c>
      <c r="I20" s="30">
        <f>SUM(I8:I19)</f>
        <v>27655.917180579618</v>
      </c>
      <c r="J20" s="30">
        <f>SUM(J8:J19)</f>
        <v>44935.74348407415</v>
      </c>
      <c r="K20" s="28">
        <f aca="true" t="shared" si="6" ref="K20:Q20">K8+K9+K10+K11+K12+K13+K14+K15+K16+K17+K18+K19</f>
        <v>28339</v>
      </c>
      <c r="L20" s="29">
        <f t="shared" si="6"/>
        <v>1617.9599999999998</v>
      </c>
      <c r="M20" s="28">
        <f t="shared" si="6"/>
        <v>22610</v>
      </c>
      <c r="N20" s="28">
        <f t="shared" si="6"/>
        <v>0</v>
      </c>
      <c r="O20" s="28">
        <f t="shared" si="6"/>
        <v>26438</v>
      </c>
      <c r="P20" s="28">
        <f t="shared" si="6"/>
        <v>14000</v>
      </c>
      <c r="Q20" s="28">
        <f t="shared" si="6"/>
        <v>0</v>
      </c>
      <c r="R20" s="28">
        <f>R8+R9+R10+R11+R12+R13+R14+R15+R16+R17+R18+R19</f>
        <v>0</v>
      </c>
      <c r="S20" s="28">
        <f>S8+S9+S10+S11+S12+S13+S14+S15+S16+S17+S18+S19</f>
        <v>3090</v>
      </c>
      <c r="T20" s="28">
        <f>SUM(T8:T19)</f>
        <v>9000</v>
      </c>
      <c r="U20" s="28">
        <f>SUM(U8:U19)</f>
        <v>5908</v>
      </c>
      <c r="V20" s="28">
        <f>V8+V9+V10+V11+V12+V13+V14+V15+V16+V17+V18+V19</f>
        <v>132196</v>
      </c>
      <c r="W20" s="28">
        <f>W8+W9+W10+W11+W12+W13+W14+W15+W16+W17+W18+W19</f>
        <v>2223</v>
      </c>
      <c r="X20" s="23">
        <f>K20+L20+M20+N20+O20+P20+V20+W20+R20+S20+T20+U20</f>
        <v>245421.96</v>
      </c>
      <c r="Y20" s="25">
        <f>C20+X20</f>
        <v>942296.3040000001</v>
      </c>
      <c r="Z20" s="25">
        <f>B20-C20-X20</f>
        <v>-59673.434000000154</v>
      </c>
      <c r="AA20" s="24"/>
    </row>
    <row r="21" spans="4:10" ht="16.5" customHeight="1">
      <c r="D21" s="31"/>
      <c r="E21" s="31"/>
      <c r="F21" s="31"/>
      <c r="G21" s="31"/>
      <c r="H21" s="31"/>
      <c r="I21" s="31"/>
      <c r="J21" s="31"/>
    </row>
    <row r="22" spans="1:12" ht="12.75">
      <c r="A22" s="2"/>
      <c r="B22" s="32"/>
      <c r="G22" s="33"/>
      <c r="H22" s="34" t="s">
        <v>44</v>
      </c>
      <c r="I22" s="34"/>
      <c r="J22" s="33"/>
      <c r="K22" s="33"/>
      <c r="L22" s="2"/>
    </row>
    <row r="23" spans="1:25" ht="12.75">
      <c r="A23" s="2"/>
      <c r="B23" s="32"/>
      <c r="E23" s="35" t="s">
        <v>45</v>
      </c>
      <c r="F23" s="35"/>
      <c r="G23" s="35"/>
      <c r="H23" s="35"/>
      <c r="I23" s="35"/>
      <c r="J23" s="35"/>
      <c r="K23" s="35"/>
      <c r="L23" s="2"/>
      <c r="Y23" s="36"/>
    </row>
    <row r="24" spans="1:24" ht="12.75">
      <c r="A24" s="37"/>
      <c r="B24" s="38"/>
      <c r="E24" s="35" t="s">
        <v>46</v>
      </c>
      <c r="F24" s="35"/>
      <c r="G24" s="35"/>
      <c r="H24" s="35"/>
      <c r="I24" s="35"/>
      <c r="J24" s="35"/>
      <c r="K24" s="35"/>
      <c r="L24" s="2"/>
      <c r="O24" s="34"/>
      <c r="P24" s="34"/>
      <c r="Q24" s="39"/>
      <c r="R24" s="35"/>
      <c r="S24" s="35"/>
      <c r="T24" s="35"/>
      <c r="U24" s="35"/>
      <c r="V24" s="35"/>
      <c r="W24" s="35"/>
      <c r="X24" s="35"/>
    </row>
    <row r="25" spans="1:24" ht="12.75">
      <c r="A25" s="37" t="s">
        <v>47</v>
      </c>
      <c r="C25" s="38">
        <f>B20</f>
        <v>882622.87</v>
      </c>
      <c r="E25" s="35"/>
      <c r="F25" s="35"/>
      <c r="G25" s="35"/>
      <c r="H25" s="35"/>
      <c r="I25" s="35"/>
      <c r="J25" s="35"/>
      <c r="K25" s="35"/>
      <c r="L25" s="2"/>
      <c r="R25" s="35"/>
      <c r="S25" s="35"/>
      <c r="T25" s="35"/>
      <c r="U25" s="35"/>
      <c r="V25" s="35"/>
      <c r="W25" s="35"/>
      <c r="X25" s="35"/>
    </row>
    <row r="26" spans="1:17" ht="12.75">
      <c r="A26" s="37" t="s">
        <v>48</v>
      </c>
      <c r="C26" s="38">
        <f>C20+X20</f>
        <v>942296.3040000001</v>
      </c>
      <c r="D26" s="36"/>
      <c r="E26" s="36"/>
      <c r="F26" s="36"/>
      <c r="G26" s="36"/>
      <c r="H26" s="36"/>
      <c r="I26" s="36"/>
      <c r="J26" s="36"/>
      <c r="O26" s="40"/>
      <c r="P26" s="41"/>
      <c r="Q26" s="41"/>
    </row>
    <row r="27" spans="2:17" ht="15">
      <c r="B27" s="2"/>
      <c r="E27" s="42" t="s">
        <v>49</v>
      </c>
      <c r="F27" s="42"/>
      <c r="G27" s="42"/>
      <c r="H27" s="42"/>
      <c r="I27" s="42"/>
      <c r="J27" s="42"/>
      <c r="K27" s="42"/>
      <c r="L27" s="42"/>
      <c r="M27" s="42">
        <v>33</v>
      </c>
      <c r="Q27" s="39"/>
    </row>
    <row r="28" spans="1:13" ht="12.75" customHeight="1" hidden="1">
      <c r="A28" s="43" t="s">
        <v>50</v>
      </c>
      <c r="E28" s="44" t="s">
        <v>51</v>
      </c>
      <c r="F28" s="45"/>
      <c r="G28" s="45"/>
      <c r="H28" s="45"/>
      <c r="I28" s="45"/>
      <c r="J28" s="45"/>
      <c r="K28" s="45"/>
      <c r="L28" s="45"/>
      <c r="M28" s="46"/>
    </row>
    <row r="29" spans="1:25" ht="15.75">
      <c r="A29" s="47"/>
      <c r="C29" s="48">
        <v>8.72</v>
      </c>
      <c r="D29" s="48"/>
      <c r="E29" s="49" t="s">
        <v>52</v>
      </c>
      <c r="F29" s="50"/>
      <c r="G29" s="50"/>
      <c r="H29" s="50"/>
      <c r="I29" s="50"/>
      <c r="J29" s="50"/>
      <c r="K29" s="50"/>
      <c r="L29" s="51"/>
      <c r="M29" s="42"/>
      <c r="N29" s="52"/>
      <c r="O29" s="40"/>
      <c r="P29" s="41"/>
      <c r="Q29" s="41"/>
      <c r="Y29" s="53"/>
    </row>
    <row r="30" spans="1:25" ht="15.75">
      <c r="A30" s="47"/>
      <c r="C30" s="48">
        <v>3.36</v>
      </c>
      <c r="D30" s="48"/>
      <c r="E30" s="49" t="s">
        <v>53</v>
      </c>
      <c r="F30" s="50"/>
      <c r="G30" s="50"/>
      <c r="H30" s="50"/>
      <c r="I30" s="50"/>
      <c r="J30" s="50"/>
      <c r="K30" s="50"/>
      <c r="L30" s="51"/>
      <c r="M30" s="42"/>
      <c r="N30" s="52"/>
      <c r="O30" s="40"/>
      <c r="P30" s="41"/>
      <c r="Q30" s="41"/>
      <c r="R30" s="40"/>
      <c r="S30" s="53"/>
      <c r="T30" s="53"/>
      <c r="U30" s="53"/>
      <c r="V30" s="53"/>
      <c r="W30" s="53"/>
      <c r="X30" s="53"/>
      <c r="Y30" s="53"/>
    </row>
    <row r="31" spans="1:18" ht="15.75">
      <c r="A31" s="54"/>
      <c r="B31" s="55"/>
      <c r="C31" s="48">
        <f>SUM(C29:C30)</f>
        <v>12.08</v>
      </c>
      <c r="D31" s="48"/>
      <c r="E31" s="42" t="s">
        <v>54</v>
      </c>
      <c r="F31" s="42"/>
      <c r="G31" s="42"/>
      <c r="H31" s="42"/>
      <c r="I31" s="42"/>
      <c r="J31" s="42"/>
      <c r="K31" s="42"/>
      <c r="L31" s="42"/>
      <c r="M31" s="42">
        <v>6</v>
      </c>
      <c r="O31" s="40"/>
      <c r="P31" s="56"/>
      <c r="Q31" s="56"/>
      <c r="R31" s="40"/>
    </row>
    <row r="32" spans="3:21" ht="15.75">
      <c r="C32" s="57" t="s">
        <v>55</v>
      </c>
      <c r="D32" s="57"/>
      <c r="E32" s="58" t="s">
        <v>56</v>
      </c>
      <c r="F32" s="58"/>
      <c r="G32" s="58"/>
      <c r="H32" s="58"/>
      <c r="I32" s="58"/>
      <c r="J32" s="58"/>
      <c r="K32" s="58"/>
      <c r="L32" s="58"/>
      <c r="M32" s="42">
        <v>27</v>
      </c>
      <c r="N32" s="57"/>
      <c r="O32" s="40"/>
      <c r="P32" s="59"/>
      <c r="Q32" s="59"/>
      <c r="R32" s="40" t="s">
        <v>57</v>
      </c>
      <c r="S32" s="60"/>
      <c r="T32" s="60"/>
      <c r="U32" s="60"/>
    </row>
  </sheetData>
  <sheetProtection/>
  <mergeCells count="21">
    <mergeCell ref="E28:M28"/>
    <mergeCell ref="E29:L29"/>
    <mergeCell ref="E30:L30"/>
    <mergeCell ref="E32:L32"/>
    <mergeCell ref="H22:I22"/>
    <mergeCell ref="E23:K23"/>
    <mergeCell ref="E24:K24"/>
    <mergeCell ref="O24:P24"/>
    <mergeCell ref="R24:X24"/>
    <mergeCell ref="E25:K25"/>
    <mergeCell ref="R25:X25"/>
    <mergeCell ref="C2:N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2022-04-15T06:54:50Z</dcterms:created>
  <dcterms:modified xsi:type="dcterms:W3CDTF">2022-04-15T06:55:03Z</dcterms:modified>
  <cp:category/>
  <cp:version/>
  <cp:contentType/>
  <cp:contentStatus/>
</cp:coreProperties>
</file>