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,3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'К.Мар,3'!$A$1:$AA$34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РКЦ  3145,7 + нежилые 166,2</t>
        </r>
      </text>
    </comment>
  </commentList>
</comments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<sst xmlns="http://schemas.openxmlformats.org/spreadsheetml/2006/main" count="57" uniqueCount="57">
  <si>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</si>
  <si>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Карла-Маркса,     дом    3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</si>
  <si>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</si>
  <si>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</si>
  <si>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</si>
  <si>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</si>
  <si>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</si>
  <si>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</si>
  <si>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</si>
  <si>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</si>
  <si>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</si>
  <si>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</si>
  <si>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</si>
  <si>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</si>
  <si>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</si>
  <si>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</si>
  <si>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</si>
  <si>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</si>
  <si>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</si>
  <si>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</si>
  <si>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</si>
  <si>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</si>
  <si>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</si>
  <si>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</si>
  <si>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</si>
  <si>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</si>
  <si>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</si>
  <si>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</si>
  <si>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</si>
  <si>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</si>
  <si>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</si>
  <si>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</si>
  <si>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</si>
  <si>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</si>
  <si>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</si>
  <si>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</si>
  <si>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</si>
  <si>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</si>
  <si>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</si>
  <si>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</si>
  <si>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</si>
  <si>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</si>
  <si>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</si>
  <si>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</si>
  <si>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2021г.</t>
  </si>
  <si>
    <t>Всего получено</t>
  </si>
  <si>
    <t>СОИ(эл.энергия) 1,72 руб./м2</t>
  </si>
  <si>
    <t>Всего израсходовано</t>
  </si>
  <si>
    <t>СОИ(     вода )               0,05 руб./м2</t>
  </si>
  <si>
    <t>Тех. обслуживание УУТЭ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</si>
  <si>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</si>
  <si>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</si>
  <si>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</si>
  <si>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>с01.10.21 г.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</si>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</sst>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41" fillId="28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3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2" borderId="8" applyNumberFormat="0" applyFont="0" applyAlignment="0" applyProtection="0"/>
    <xf numFmtId="9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6" xfId="0" applyFont="1" applyFill="1" applyBorder="1" applyAlignment="1">
      <alignment/>
    </xf>
    <xf numFmtId="2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34" borderId="13" xfId="0" applyFont="1" applyFill="1" applyBorder="1" applyAlignment="1">
      <alignment horizontal="left"/>
    </xf>
    <xf numFmtId="0" fontId="25" fillId="34" borderId="14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" fontId="27" fillId="0" borderId="0" xfId="0" applyNumberFormat="1" applyFont="1" applyAlignment="1">
      <alignment/>
    </xf>
    <xf numFmtId="0" fontId="25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0">
        <row r="8">
          <cell r="L8">
            <v>34747.14</v>
          </cell>
          <cell r="Q8">
            <v>357.6472094284832</v>
          </cell>
          <cell r="R8">
            <v>240.05038229052263</v>
          </cell>
          <cell r="AE8">
            <v>186087.2</v>
          </cell>
        </row>
        <row r="9">
          <cell r="L9">
            <v>32743</v>
          </cell>
          <cell r="Q9">
            <v>229.39820790813835</v>
          </cell>
          <cell r="AE9">
            <v>196356.18</v>
          </cell>
        </row>
        <row r="10">
          <cell r="L10">
            <v>46643.78999999999</v>
          </cell>
          <cell r="Q10">
            <v>408.3165810844085</v>
          </cell>
          <cell r="AE10">
            <v>191967.32</v>
          </cell>
        </row>
        <row r="11">
          <cell r="L11">
            <v>32551.120000000003</v>
          </cell>
          <cell r="Q11">
            <v>357.2808377920997</v>
          </cell>
          <cell r="AE11">
            <v>200939.79</v>
          </cell>
        </row>
        <row r="12">
          <cell r="L12">
            <v>38546.01</v>
          </cell>
          <cell r="Q12">
            <v>476.74190129874194</v>
          </cell>
          <cell r="R12">
            <v>1085.1788032032769</v>
          </cell>
          <cell r="AE12">
            <v>203917.37</v>
          </cell>
        </row>
        <row r="13">
          <cell r="L13">
            <v>41280.3</v>
          </cell>
          <cell r="Q13">
            <v>450.9758383978927</v>
          </cell>
          <cell r="R13">
            <v>257.38167847637214</v>
          </cell>
          <cell r="AE13">
            <v>207030.91</v>
          </cell>
        </row>
        <row r="14">
          <cell r="L14">
            <v>46457.09</v>
          </cell>
          <cell r="Q14">
            <v>395.17875821044856</v>
          </cell>
          <cell r="AE14">
            <v>209100.89</v>
          </cell>
        </row>
        <row r="15">
          <cell r="L15">
            <v>37711.41</v>
          </cell>
          <cell r="Q15">
            <v>288.5827936200232</v>
          </cell>
          <cell r="R15">
            <v>591.3053904628653</v>
          </cell>
          <cell r="AE15">
            <v>213894.45</v>
          </cell>
        </row>
        <row r="16">
          <cell r="L16">
            <v>48050.32</v>
          </cell>
          <cell r="Q16">
            <v>452.61890684467863</v>
          </cell>
          <cell r="R16">
            <v>1877.6041025079826</v>
          </cell>
          <cell r="AE16">
            <v>208340.48</v>
          </cell>
        </row>
        <row r="17">
          <cell r="L17">
            <v>34468.1</v>
          </cell>
          <cell r="Q17">
            <v>399.69999839758</v>
          </cell>
          <cell r="R17">
            <v>1331.728015226899</v>
          </cell>
          <cell r="AE17">
            <v>217440.5</v>
          </cell>
        </row>
        <row r="18">
          <cell r="L18">
            <v>42042.880000000005</v>
          </cell>
          <cell r="Q18">
            <v>282.79606445636927</v>
          </cell>
          <cell r="R18">
            <v>47.62084084060611</v>
          </cell>
          <cell r="AE18">
            <v>222438.14</v>
          </cell>
        </row>
        <row r="19">
          <cell r="L19">
            <v>55255.37</v>
          </cell>
          <cell r="Q19">
            <v>251.23604956558788</v>
          </cell>
          <cell r="AE19">
            <v>214219.47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0">
        <row r="8">
          <cell r="S8">
            <v>1286.8545947792375</v>
          </cell>
        </row>
        <row r="9">
          <cell r="S9">
            <v>1292.194754028523</v>
          </cell>
        </row>
        <row r="10">
          <cell r="S10">
            <v>1356.9156713364744</v>
          </cell>
        </row>
        <row r="11">
          <cell r="S11">
            <v>1193.8990621465396</v>
          </cell>
        </row>
        <row r="12">
          <cell r="S12">
            <v>1279.8616536271365</v>
          </cell>
        </row>
        <row r="13">
          <cell r="S13">
            <v>1358.653722054381</v>
          </cell>
        </row>
        <row r="14">
          <cell r="S14">
            <v>1348.4139959587746</v>
          </cell>
        </row>
        <row r="15">
          <cell r="S15">
            <v>1300.7445878380229</v>
          </cell>
        </row>
        <row r="16">
          <cell r="S16">
            <v>1397.7685641691062</v>
          </cell>
        </row>
        <row r="17">
          <cell r="S17">
            <v>1217.3642812833432</v>
          </cell>
        </row>
        <row r="18">
          <cell r="S18">
            <v>1284.6107864364915</v>
          </cell>
        </row>
        <row r="19">
          <cell r="S19">
            <v>1516.8390969307795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4">
      <selection activeCell="J23" sqref="J23:N23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0.00390625" style="0" customWidth="1"/>
    <col min="4" max="4" width="7.140625" style="0" customWidth="1"/>
    <col min="5" max="5" width="6.00390625" style="0" customWidth="1"/>
    <col min="6" max="6" width="8.140625" style="0" customWidth="1"/>
    <col min="7" max="8" width="7.421875" style="0" customWidth="1"/>
    <col min="9" max="9" width="8.00390625" style="0" customWidth="1"/>
    <col min="10" max="10" width="6.421875" style="0" customWidth="1"/>
    <col min="11" max="11" width="6.140625" style="0" customWidth="1"/>
    <col min="12" max="12" width="5.4218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140625" style="0" customWidth="1"/>
    <col min="17" max="17" width="5.140625" style="0" customWidth="1"/>
    <col min="18" max="18" width="5.421875" style="0" customWidth="1"/>
    <col min="19" max="19" width="6.00390625" style="0" customWidth="1"/>
    <col min="20" max="21" width="6.140625" style="0" customWidth="1"/>
    <col min="22" max="22" width="5.57421875" style="0" customWidth="1"/>
    <col min="23" max="23" width="5.7109375" style="0" customWidth="1"/>
    <col min="24" max="24" width="8.140625" style="0" customWidth="1"/>
    <col min="25" max="25" width="8.28125" style="0" customWidth="1"/>
    <col min="26" max="26" width="8.8515625" style="0" customWidth="1"/>
    <col min="27" max="27" width="9.8515625" style="0" customWidth="1"/>
  </cols>
  <sheetData>
    <row r="1" spans="1:12" ht="15">
      <c r="A1" s="1" t="s">
        <v>0</v>
      </c>
      <c r="L1" s="2"/>
    </row>
    <row r="2" spans="1:17" ht="14.25">
      <c r="A2" s="2"/>
      <c r="B2">
        <f>3145.7+166.2</f>
        <v>3311.8999999999996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02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20" t="s">
        <v>22</v>
      </c>
      <c r="P7" s="20" t="s">
        <v>23</v>
      </c>
      <c r="Q7" s="19" t="s">
        <v>24</v>
      </c>
      <c r="R7" s="19" t="s">
        <v>25</v>
      </c>
      <c r="S7" s="20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ht="20.25" customHeight="1">
      <c r="A8" s="24" t="s">
        <v>31</v>
      </c>
      <c r="B8" s="25">
        <f>'[1]КМар 3'!$L$8</f>
        <v>34747.14</v>
      </c>
      <c r="C8" s="25">
        <f>8.3*3145.7+7.4*166.2+(1.65+0.05)*B2</f>
        <v>32969.42</v>
      </c>
      <c r="D8" s="26">
        <f>C8*60/100</f>
        <v>19781.652</v>
      </c>
      <c r="E8" s="26">
        <f>D8*28/100</f>
        <v>5538.86256</v>
      </c>
      <c r="F8" s="25">
        <v>2642.24</v>
      </c>
      <c r="G8" s="25">
        <f>'[1]КМар 3'!$Q8</f>
        <v>357.6472094284832</v>
      </c>
      <c r="H8" s="25">
        <f>'[1]КМар 3'!$R8</f>
        <v>240.05038229052263</v>
      </c>
      <c r="I8" s="25">
        <f>'[2]КМар 3'!$S8</f>
        <v>1286.8545947792375</v>
      </c>
      <c r="J8" s="26">
        <f>C8-(D8+E8+F8+G8+H8+I8)</f>
        <v>3122.1132535017605</v>
      </c>
      <c r="K8" s="27"/>
      <c r="L8" s="24">
        <v>134.83</v>
      </c>
      <c r="M8" s="28"/>
      <c r="N8" s="28"/>
      <c r="O8" s="27"/>
      <c r="P8" s="27"/>
      <c r="Q8" s="27"/>
      <c r="R8" s="27"/>
      <c r="S8" s="27"/>
      <c r="T8" s="27"/>
      <c r="U8" s="27"/>
      <c r="V8" s="27"/>
      <c r="W8" s="27">
        <v>4310</v>
      </c>
      <c r="X8" s="24">
        <f>SUM(K8:W8)</f>
        <v>4444.83</v>
      </c>
      <c r="Y8" s="25">
        <f>C8+X8</f>
        <v>37414.25</v>
      </c>
      <c r="Z8" s="25">
        <f>B8-C8-X8</f>
        <v>-2667.1099999999988</v>
      </c>
      <c r="AA8" s="24">
        <f>'[1]КМар 3'!$AE$8</f>
        <v>186087.2</v>
      </c>
    </row>
    <row r="9" spans="1:27" ht="20.25" customHeight="1">
      <c r="A9" s="24" t="s">
        <v>32</v>
      </c>
      <c r="B9" s="25">
        <f>'[1]КМар 3'!$L$9</f>
        <v>32743</v>
      </c>
      <c r="C9" s="25">
        <f>8.3*3145.7+7.4*166.2+(1.65+0.05)*B2</f>
        <v>32969.42</v>
      </c>
      <c r="D9" s="26">
        <f aca="true" t="shared" si="0" ref="D9:D19">C9*60/100</f>
        <v>19781.652</v>
      </c>
      <c r="E9" s="26">
        <f aca="true" t="shared" si="1" ref="E9:E19">D9*28/100</f>
        <v>5538.86256</v>
      </c>
      <c r="F9" s="25">
        <v>4121.6</v>
      </c>
      <c r="G9" s="25">
        <f>'[1]КМар 3'!$Q9</f>
        <v>229.39820790813835</v>
      </c>
      <c r="H9" s="25">
        <v>1594.6</v>
      </c>
      <c r="I9" s="25">
        <f>'[2]КМар 3'!$S9</f>
        <v>1292.194754028523</v>
      </c>
      <c r="J9" s="26">
        <f aca="true" t="shared" si="2" ref="J9:J19">C9-(D9+E9+F9+G9+H9+I9)</f>
        <v>411.1124780633436</v>
      </c>
      <c r="K9" s="27"/>
      <c r="L9" s="24">
        <v>134.83</v>
      </c>
      <c r="M9" s="27"/>
      <c r="N9" s="27"/>
      <c r="O9" s="27"/>
      <c r="P9" s="27"/>
      <c r="Q9" s="27"/>
      <c r="R9" s="27"/>
      <c r="S9" s="27"/>
      <c r="T9" s="27">
        <v>9000</v>
      </c>
      <c r="U9" s="27"/>
      <c r="V9" s="27"/>
      <c r="W9" s="27">
        <f>499</f>
        <v>499</v>
      </c>
      <c r="X9" s="24">
        <f>K9+L9+M9+N9+O9+P9+V9+W9+R9+S9+T9+U9</f>
        <v>9633.83</v>
      </c>
      <c r="Y9" s="25">
        <f aca="true" t="shared" si="3" ref="Y9:Y19">C9+X9</f>
        <v>42603.25</v>
      </c>
      <c r="Z9" s="25">
        <f aca="true" t="shared" si="4" ref="Z9:Z19">B9-C9-X9</f>
        <v>-9860.249999999998</v>
      </c>
      <c r="AA9" s="24">
        <f>'[1]КМар 3'!$AE$9</f>
        <v>196356.18</v>
      </c>
    </row>
    <row r="10" spans="1:27" ht="20.25" customHeight="1">
      <c r="A10" s="24" t="s">
        <v>33</v>
      </c>
      <c r="B10" s="25">
        <f>'[1]КМар 3'!$L$10</f>
        <v>46643.78999999999</v>
      </c>
      <c r="C10" s="25">
        <f>8.3*3145.7+7.4*166.2+(1.65+0.05)*B2</f>
        <v>32969.42</v>
      </c>
      <c r="D10" s="26">
        <f t="shared" si="0"/>
        <v>19781.652</v>
      </c>
      <c r="E10" s="26">
        <f t="shared" si="1"/>
        <v>5538.86256</v>
      </c>
      <c r="F10" s="25">
        <v>1284.32</v>
      </c>
      <c r="G10" s="25">
        <f>'[1]КМар 3'!$Q10</f>
        <v>408.3165810844085</v>
      </c>
      <c r="H10" s="25">
        <v>4154.89</v>
      </c>
      <c r="I10" s="25">
        <f>'[2]КМар 3'!$S10</f>
        <v>1356.9156713364744</v>
      </c>
      <c r="J10" s="26">
        <f t="shared" si="2"/>
        <v>444.46318757912013</v>
      </c>
      <c r="K10" s="27"/>
      <c r="L10" s="24">
        <v>134.83</v>
      </c>
      <c r="M10" s="27">
        <v>1341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aca="true" t="shared" si="5" ref="X10:X19">K10+L10+M10+N10+O10+P10+V10+W10+R10+S10</f>
        <v>1475.83</v>
      </c>
      <c r="Y10" s="25">
        <f t="shared" si="3"/>
        <v>34445.25</v>
      </c>
      <c r="Z10" s="25">
        <f t="shared" si="4"/>
        <v>12198.539999999995</v>
      </c>
      <c r="AA10" s="25">
        <f>'[1]КМар 3'!$AE$10</f>
        <v>191967.32</v>
      </c>
    </row>
    <row r="11" spans="1:27" ht="20.25" customHeight="1">
      <c r="A11" s="24" t="s">
        <v>34</v>
      </c>
      <c r="B11" s="25">
        <f>'[1]КМар 3'!$L$11</f>
        <v>32551.120000000003</v>
      </c>
      <c r="C11" s="25">
        <f>8.3*3145.7+7.4*166.2+(1.65+0.05)*B2</f>
        <v>32969.42</v>
      </c>
      <c r="D11" s="26">
        <f t="shared" si="0"/>
        <v>19781.652</v>
      </c>
      <c r="E11" s="26">
        <f t="shared" si="1"/>
        <v>5538.86256</v>
      </c>
      <c r="F11" s="25">
        <v>3019.6</v>
      </c>
      <c r="G11" s="25">
        <f>'[1]КМар 3'!$Q11</f>
        <v>357.2808377920997</v>
      </c>
      <c r="H11" s="25">
        <v>2621.67</v>
      </c>
      <c r="I11" s="25">
        <f>'[2]КМар 3'!$S11</f>
        <v>1193.8990621465396</v>
      </c>
      <c r="J11" s="26">
        <f t="shared" si="2"/>
        <v>456.45554006136445</v>
      </c>
      <c r="K11" s="27"/>
      <c r="L11" s="24">
        <v>134.83</v>
      </c>
      <c r="M11" s="27">
        <v>1005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4">
        <f t="shared" si="5"/>
        <v>1139.83</v>
      </c>
      <c r="Y11" s="25">
        <f t="shared" si="3"/>
        <v>34109.25</v>
      </c>
      <c r="Z11" s="25">
        <f t="shared" si="4"/>
        <v>-1558.1299999999956</v>
      </c>
      <c r="AA11" s="25">
        <f>'[1]КМар 3'!$AE$11</f>
        <v>200939.79</v>
      </c>
    </row>
    <row r="12" spans="1:27" ht="20.25" customHeight="1">
      <c r="A12" s="24" t="s">
        <v>35</v>
      </c>
      <c r="B12" s="25">
        <f>'[1]КМар 3'!$L$12</f>
        <v>38546.01</v>
      </c>
      <c r="C12" s="25">
        <f>8.3*3145.7+7.4*166.2+(1.65+0.05)*B2</f>
        <v>32969.42</v>
      </c>
      <c r="D12" s="26">
        <f t="shared" si="0"/>
        <v>19781.652</v>
      </c>
      <c r="E12" s="26">
        <f t="shared" si="1"/>
        <v>5538.86256</v>
      </c>
      <c r="F12" s="25">
        <v>1843.68</v>
      </c>
      <c r="G12" s="25">
        <f>'[1]КМар 3'!$Q12</f>
        <v>476.74190129874194</v>
      </c>
      <c r="H12" s="25">
        <f>'[1]КМар 3'!$R12</f>
        <v>1085.1788032032769</v>
      </c>
      <c r="I12" s="25">
        <f>'[2]КМар 3'!$S12</f>
        <v>1279.8616536271365</v>
      </c>
      <c r="J12" s="26">
        <f t="shared" si="2"/>
        <v>2963.443081870846</v>
      </c>
      <c r="K12" s="27"/>
      <c r="L12" s="24">
        <v>134.83</v>
      </c>
      <c r="M12" s="27">
        <v>1868</v>
      </c>
      <c r="N12" s="27"/>
      <c r="O12" s="27"/>
      <c r="P12" s="27"/>
      <c r="Q12" s="27"/>
      <c r="R12" s="27"/>
      <c r="S12" s="27">
        <v>3090</v>
      </c>
      <c r="T12" s="27"/>
      <c r="U12" s="27"/>
      <c r="V12" s="27"/>
      <c r="W12" s="27"/>
      <c r="X12" s="24">
        <f t="shared" si="5"/>
        <v>5092.83</v>
      </c>
      <c r="Y12" s="25">
        <f t="shared" si="3"/>
        <v>38062.25</v>
      </c>
      <c r="Z12" s="25">
        <f t="shared" si="4"/>
        <v>483.76000000000386</v>
      </c>
      <c r="AA12" s="25">
        <f>'[1]КМар 3'!$AE$12</f>
        <v>203917.37</v>
      </c>
    </row>
    <row r="13" spans="1:27" ht="20.25" customHeight="1">
      <c r="A13" s="24" t="s">
        <v>36</v>
      </c>
      <c r="B13" s="25">
        <f>'[1]КМар 3'!$L$13</f>
        <v>41280.3</v>
      </c>
      <c r="C13" s="25">
        <f>8.3*3145.7+7.4*166.2+(1.65+0.05)*B2</f>
        <v>32969.42</v>
      </c>
      <c r="D13" s="26">
        <f t="shared" si="0"/>
        <v>19781.652</v>
      </c>
      <c r="E13" s="26">
        <f t="shared" si="1"/>
        <v>5538.86256</v>
      </c>
      <c r="F13" s="25">
        <v>2944</v>
      </c>
      <c r="G13" s="25">
        <f>'[1]КМар 3'!$Q13</f>
        <v>450.9758383978927</v>
      </c>
      <c r="H13" s="25">
        <f>'[1]КМар 3'!$R13</f>
        <v>257.38167847637214</v>
      </c>
      <c r="I13" s="25">
        <f>'[2]КМар 3'!$S13</f>
        <v>1358.653722054381</v>
      </c>
      <c r="J13" s="26">
        <f t="shared" si="2"/>
        <v>2637.894201071358</v>
      </c>
      <c r="K13" s="27"/>
      <c r="L13" s="24">
        <v>134.83</v>
      </c>
      <c r="M13" s="27">
        <v>1006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4">
        <f t="shared" si="5"/>
        <v>1140.83</v>
      </c>
      <c r="Y13" s="25">
        <f t="shared" si="3"/>
        <v>34110.25</v>
      </c>
      <c r="Z13" s="25">
        <f t="shared" si="4"/>
        <v>7170.050000000005</v>
      </c>
      <c r="AA13" s="25">
        <f>'[1]КМар 3'!$AE$13</f>
        <v>207030.91</v>
      </c>
    </row>
    <row r="14" spans="1:27" ht="20.25" customHeight="1">
      <c r="A14" s="24" t="s">
        <v>37</v>
      </c>
      <c r="B14" s="25">
        <f>'[1]КМар 3'!$L$14</f>
        <v>46457.09</v>
      </c>
      <c r="C14" s="25">
        <f>8.3*3145.7+7.4*166.2+(1.72+0.05)*B2</f>
        <v>33201.253000000004</v>
      </c>
      <c r="D14" s="26">
        <f t="shared" si="0"/>
        <v>19920.751800000002</v>
      </c>
      <c r="E14" s="26">
        <f t="shared" si="1"/>
        <v>5577.810504000001</v>
      </c>
      <c r="F14" s="25">
        <v>5725.85</v>
      </c>
      <c r="G14" s="25">
        <f>'[1]КМар 3'!$Q14</f>
        <v>395.17875821044856</v>
      </c>
      <c r="H14" s="25">
        <v>151.24</v>
      </c>
      <c r="I14" s="25">
        <f>'[2]КМар 3'!$S14</f>
        <v>1348.4139959587746</v>
      </c>
      <c r="J14" s="26">
        <f t="shared" si="2"/>
        <v>82.00794183077232</v>
      </c>
      <c r="K14" s="27"/>
      <c r="L14" s="24">
        <v>134.83</v>
      </c>
      <c r="M14" s="27">
        <v>1006</v>
      </c>
      <c r="N14" s="27"/>
      <c r="O14" s="27"/>
      <c r="P14" s="27"/>
      <c r="Q14" s="27"/>
      <c r="R14" s="27"/>
      <c r="S14" s="27"/>
      <c r="T14" s="27"/>
      <c r="U14" s="27">
        <v>2950</v>
      </c>
      <c r="V14" s="27"/>
      <c r="W14" s="27"/>
      <c r="X14" s="24">
        <f>K14+L14+M14+N14+O14+P14+V14+W14+R14+S14+T14+U14</f>
        <v>4090.83</v>
      </c>
      <c r="Y14" s="25">
        <f t="shared" si="3"/>
        <v>37292.083000000006</v>
      </c>
      <c r="Z14" s="25">
        <f t="shared" si="4"/>
        <v>9165.006999999992</v>
      </c>
      <c r="AA14" s="25">
        <f>'[1]КМар 3'!$AE$14</f>
        <v>209100.89</v>
      </c>
    </row>
    <row r="15" spans="1:27" ht="20.25" customHeight="1">
      <c r="A15" s="24" t="s">
        <v>38</v>
      </c>
      <c r="B15" s="25">
        <f>'[1]КМар 3'!$L$15</f>
        <v>37711.41</v>
      </c>
      <c r="C15" s="25">
        <f>8.3*3145.7+7.4*166.2+(1.72+0.05)*B2</f>
        <v>33201.253000000004</v>
      </c>
      <c r="D15" s="26">
        <f t="shared" si="0"/>
        <v>19920.751800000002</v>
      </c>
      <c r="E15" s="26">
        <f t="shared" si="1"/>
        <v>5577.810504000001</v>
      </c>
      <c r="F15" s="25">
        <v>5247.1</v>
      </c>
      <c r="G15" s="25">
        <f>'[1]КМар 3'!$Q15</f>
        <v>288.5827936200232</v>
      </c>
      <c r="H15" s="25">
        <f>'[1]КМар 3'!$R15</f>
        <v>591.3053904628653</v>
      </c>
      <c r="I15" s="25">
        <f>'[2]КМар 3'!$S15</f>
        <v>1300.7445878380229</v>
      </c>
      <c r="J15" s="26">
        <f t="shared" si="2"/>
        <v>274.95792407909175</v>
      </c>
      <c r="K15" s="27"/>
      <c r="L15" s="24">
        <v>134.83</v>
      </c>
      <c r="M15" s="27">
        <v>1006</v>
      </c>
      <c r="N15" s="27"/>
      <c r="O15" s="27"/>
      <c r="P15" s="27"/>
      <c r="Q15" s="27"/>
      <c r="R15" s="27"/>
      <c r="S15" s="27"/>
      <c r="T15" s="27"/>
      <c r="U15" s="27">
        <v>2950</v>
      </c>
      <c r="V15" s="27"/>
      <c r="W15" s="27"/>
      <c r="X15" s="24">
        <f>K15+L15+M15+N15+O15+P15+V15+W15+R15+S15+T15+U15</f>
        <v>4090.83</v>
      </c>
      <c r="Y15" s="25">
        <f t="shared" si="3"/>
        <v>37292.083000000006</v>
      </c>
      <c r="Z15" s="25">
        <f t="shared" si="4"/>
        <v>419.3269999999993</v>
      </c>
      <c r="AA15" s="25">
        <f>'[1]КМар 3'!$AE$15</f>
        <v>213894.45</v>
      </c>
    </row>
    <row r="16" spans="1:27" ht="20.25" customHeight="1">
      <c r="A16" s="24" t="s">
        <v>39</v>
      </c>
      <c r="B16" s="25">
        <f>'[1]КМар 3'!$L$16</f>
        <v>48050.32</v>
      </c>
      <c r="C16" s="25">
        <f>8.3*3145.7+7.4*166.2+(1.72+0.05)*B2</f>
        <v>33201.253000000004</v>
      </c>
      <c r="D16" s="26">
        <f t="shared" si="0"/>
        <v>19920.751800000002</v>
      </c>
      <c r="E16" s="26">
        <f t="shared" si="1"/>
        <v>5577.810504000001</v>
      </c>
      <c r="F16" s="25">
        <v>2573.76</v>
      </c>
      <c r="G16" s="25">
        <f>'[1]КМар 3'!$Q16</f>
        <v>452.61890684467863</v>
      </c>
      <c r="H16" s="25">
        <f>'[1]КМар 3'!$R16</f>
        <v>1877.6041025079826</v>
      </c>
      <c r="I16" s="25">
        <f>'[2]КМар 3'!$S16</f>
        <v>1397.7685641691062</v>
      </c>
      <c r="J16" s="26">
        <f t="shared" si="2"/>
        <v>1400.939122478234</v>
      </c>
      <c r="K16" s="27"/>
      <c r="L16" s="24">
        <v>134.83</v>
      </c>
      <c r="M16" s="27">
        <v>1293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4">
        <f t="shared" si="5"/>
        <v>1427.83</v>
      </c>
      <c r="Y16" s="25">
        <f t="shared" si="3"/>
        <v>34629.083000000006</v>
      </c>
      <c r="Z16" s="25">
        <f t="shared" si="4"/>
        <v>13421.236999999996</v>
      </c>
      <c r="AA16" s="25">
        <f>'[1]КМар 3'!$AE$16</f>
        <v>208340.48</v>
      </c>
    </row>
    <row r="17" spans="1:27" ht="20.25" customHeight="1">
      <c r="A17" s="24" t="s">
        <v>40</v>
      </c>
      <c r="B17" s="25">
        <f>'[1]КМар 3'!$L$17</f>
        <v>34468.1</v>
      </c>
      <c r="C17" s="25">
        <f>8.72*3145.7+7.78*166.2+(1.72+0.05)*B2</f>
        <v>34585.603</v>
      </c>
      <c r="D17" s="26">
        <f t="shared" si="0"/>
        <v>20751.361800000002</v>
      </c>
      <c r="E17" s="26">
        <f t="shared" si="1"/>
        <v>5810.3813040000005</v>
      </c>
      <c r="F17" s="25">
        <v>3401.04</v>
      </c>
      <c r="G17" s="25">
        <f>'[1]КМар 3'!$Q17</f>
        <v>399.69999839758</v>
      </c>
      <c r="H17" s="25">
        <f>'[1]КМар 3'!$R17</f>
        <v>1331.728015226899</v>
      </c>
      <c r="I17" s="25">
        <f>'[2]КМар 3'!$S17</f>
        <v>1217.3642812833432</v>
      </c>
      <c r="J17" s="26">
        <f t="shared" si="2"/>
        <v>1674.0276010921807</v>
      </c>
      <c r="K17" s="27"/>
      <c r="L17" s="24">
        <v>134.83</v>
      </c>
      <c r="M17" s="27">
        <v>1150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5"/>
        <v>1284.83</v>
      </c>
      <c r="Y17" s="25">
        <f t="shared" si="3"/>
        <v>35870.433000000005</v>
      </c>
      <c r="Z17" s="25">
        <f t="shared" si="4"/>
        <v>-1402.3330000000042</v>
      </c>
      <c r="AA17" s="25">
        <f>'[1]КМар 3'!$AE$17</f>
        <v>217440.5</v>
      </c>
    </row>
    <row r="18" spans="1:27" ht="20.25" customHeight="1">
      <c r="A18" s="24" t="s">
        <v>41</v>
      </c>
      <c r="B18" s="25">
        <f>'[1]КМар 3'!$L$18</f>
        <v>42042.880000000005</v>
      </c>
      <c r="C18" s="25">
        <f>8.72*3145.7+7.78*166.2+(1.72+0.05)*B2</f>
        <v>34585.603</v>
      </c>
      <c r="D18" s="26">
        <f t="shared" si="0"/>
        <v>20751.361800000002</v>
      </c>
      <c r="E18" s="26">
        <f t="shared" si="1"/>
        <v>5810.3813040000005</v>
      </c>
      <c r="F18" s="25">
        <v>2991.23</v>
      </c>
      <c r="G18" s="25">
        <f>'[1]КМар 3'!$Q18</f>
        <v>282.79606445636927</v>
      </c>
      <c r="H18" s="25">
        <f>'[1]КМар 3'!$R18</f>
        <v>47.62084084060611</v>
      </c>
      <c r="I18" s="25">
        <f>'[2]КМар 3'!$S18</f>
        <v>1284.6107864364915</v>
      </c>
      <c r="J18" s="26">
        <f t="shared" si="2"/>
        <v>3417.6022042665354</v>
      </c>
      <c r="K18" s="27"/>
      <c r="L18" s="24">
        <v>134.83</v>
      </c>
      <c r="M18" s="27">
        <v>1150</v>
      </c>
      <c r="N18" s="27"/>
      <c r="O18" s="27"/>
      <c r="P18" s="27"/>
      <c r="Q18" s="27"/>
      <c r="R18" s="27"/>
      <c r="S18" s="27">
        <v>8276</v>
      </c>
      <c r="T18" s="27"/>
      <c r="U18" s="27"/>
      <c r="V18" s="27">
        <v>6200</v>
      </c>
      <c r="W18" s="27"/>
      <c r="X18" s="24">
        <f t="shared" si="5"/>
        <v>15760.83</v>
      </c>
      <c r="Y18" s="25">
        <f t="shared" si="3"/>
        <v>50346.433000000005</v>
      </c>
      <c r="Z18" s="25">
        <f t="shared" si="4"/>
        <v>-8303.552999999998</v>
      </c>
      <c r="AA18" s="25">
        <f>'[1]КМар 3'!$AE$18</f>
        <v>222438.14</v>
      </c>
    </row>
    <row r="19" spans="1:27" ht="20.25" customHeight="1">
      <c r="A19" s="24" t="s">
        <v>42</v>
      </c>
      <c r="B19" s="25">
        <f>'[1]КМар 3'!$L$19</f>
        <v>55255.37</v>
      </c>
      <c r="C19" s="25">
        <f>8.72*3145.7+7.78*166.2+(1.72+0.05)*B2</f>
        <v>34585.603</v>
      </c>
      <c r="D19" s="26">
        <f t="shared" si="0"/>
        <v>20751.361800000002</v>
      </c>
      <c r="E19" s="26">
        <f t="shared" si="1"/>
        <v>5810.3813040000005</v>
      </c>
      <c r="F19" s="25">
        <v>4806.65</v>
      </c>
      <c r="G19" s="25">
        <f>'[1]КМар 3'!$Q19</f>
        <v>251.23604956558788</v>
      </c>
      <c r="H19" s="25">
        <v>1121.56</v>
      </c>
      <c r="I19" s="25">
        <f>'[2]КМар 3'!$S19</f>
        <v>1516.8390969307795</v>
      </c>
      <c r="J19" s="26">
        <f t="shared" si="2"/>
        <v>327.57474950363394</v>
      </c>
      <c r="K19" s="27">
        <v>12500</v>
      </c>
      <c r="L19" s="24">
        <v>134.83</v>
      </c>
      <c r="M19" s="27">
        <v>1150</v>
      </c>
      <c r="N19" s="27">
        <v>14000</v>
      </c>
      <c r="O19" s="27">
        <v>4500</v>
      </c>
      <c r="P19" s="27"/>
      <c r="Q19" s="27"/>
      <c r="R19" s="27"/>
      <c r="S19" s="27"/>
      <c r="T19" s="27"/>
      <c r="U19" s="27"/>
      <c r="V19" s="27"/>
      <c r="W19" s="27">
        <v>1724</v>
      </c>
      <c r="X19" s="24">
        <f t="shared" si="5"/>
        <v>34008.83</v>
      </c>
      <c r="Y19" s="25">
        <f t="shared" si="3"/>
        <v>68594.433</v>
      </c>
      <c r="Z19" s="25">
        <f t="shared" si="4"/>
        <v>-13339.063000000002</v>
      </c>
      <c r="AA19" s="25">
        <f>'[1]КМар 3'!$AE$19</f>
        <v>214219.47</v>
      </c>
    </row>
    <row r="20" spans="1:27" ht="20.25" customHeight="1">
      <c r="A20" s="29" t="s">
        <v>43</v>
      </c>
      <c r="B20" s="30">
        <f>B8+B9+B10+B11+B12+B13+B14+B15+B16+B17+B18+B19</f>
        <v>490496.52999999997</v>
      </c>
      <c r="C20" s="30">
        <f>C8+C9+C10+C11+C12+C13+C14+C15+C16+C17+C18+C19</f>
        <v>401177.088</v>
      </c>
      <c r="D20" s="31">
        <f aca="true" t="shared" si="6" ref="D20:J20">SUM(D8:D19)</f>
        <v>240706.25280000005</v>
      </c>
      <c r="E20" s="31">
        <f t="shared" si="6"/>
        <v>67397.750784</v>
      </c>
      <c r="F20" s="31">
        <f t="shared" si="6"/>
        <v>40601.07000000001</v>
      </c>
      <c r="G20" s="31">
        <f t="shared" si="6"/>
        <v>4350.473147004452</v>
      </c>
      <c r="H20" s="31">
        <f t="shared" si="6"/>
        <v>15074.829213008523</v>
      </c>
      <c r="I20" s="31">
        <f t="shared" si="6"/>
        <v>15834.12077058881</v>
      </c>
      <c r="J20" s="31">
        <f t="shared" si="6"/>
        <v>17212.59128539824</v>
      </c>
      <c r="K20" s="29">
        <f aca="true" t="shared" si="7" ref="K20:Q20">K8+K9+K10+K11+K12+K13+K14+K15+K16+K17+K18+K19</f>
        <v>12500</v>
      </c>
      <c r="L20" s="30">
        <f t="shared" si="7"/>
        <v>1617.9599999999998</v>
      </c>
      <c r="M20" s="29">
        <f t="shared" si="7"/>
        <v>11975</v>
      </c>
      <c r="N20" s="29">
        <f t="shared" si="7"/>
        <v>14000</v>
      </c>
      <c r="O20" s="29">
        <f t="shared" si="7"/>
        <v>4500</v>
      </c>
      <c r="P20" s="29">
        <f t="shared" si="7"/>
        <v>0</v>
      </c>
      <c r="Q20" s="29">
        <f t="shared" si="7"/>
        <v>0</v>
      </c>
      <c r="R20" s="29">
        <f>R8+R9+R10+R11+R12+R13+R14+R15+R16+R17+R18+R19</f>
        <v>0</v>
      </c>
      <c r="S20" s="29">
        <f>S8+S9+S10+S11+S12+S13+S14+S15+S16+S17+S18+S19</f>
        <v>11366</v>
      </c>
      <c r="T20" s="29">
        <f>SUM(T8:T19)</f>
        <v>9000</v>
      </c>
      <c r="U20" s="29">
        <f>SUM(U8:U19)</f>
        <v>5900</v>
      </c>
      <c r="V20" s="29">
        <f>V8+V9+V10+V11+V12+V13+V14+V15+V16+V17+V18+V19</f>
        <v>6200</v>
      </c>
      <c r="W20" s="29">
        <f>W8+W9+W10+W11+W12+W13+W14+W15+W16+W17+W18+W19</f>
        <v>6533</v>
      </c>
      <c r="X20" s="26">
        <f>K20+L20+M20+N20+O20+P20+V20+W20+R20+S20+T20+U20</f>
        <v>83591.95999999999</v>
      </c>
      <c r="Y20" s="26">
        <f>C20+X20</f>
        <v>484769.04799999995</v>
      </c>
      <c r="Z20" s="26">
        <f>B20-C20-X20</f>
        <v>5727.481999999989</v>
      </c>
      <c r="AA20" s="24"/>
    </row>
    <row r="21" spans="4:10" ht="12.75">
      <c r="D21" s="32"/>
      <c r="E21" s="32"/>
      <c r="F21" s="32"/>
      <c r="G21" s="32"/>
      <c r="H21" s="32"/>
      <c r="I21" s="32"/>
      <c r="J21" s="32"/>
    </row>
    <row r="22" spans="1:14" ht="12.75">
      <c r="A22" s="2"/>
      <c r="B22" s="33"/>
      <c r="E22" s="34"/>
      <c r="F22" s="34"/>
      <c r="G22" s="35" t="s">
        <v>44</v>
      </c>
      <c r="H22" s="35"/>
      <c r="I22" s="35"/>
      <c r="J22" s="35"/>
      <c r="K22" s="35"/>
      <c r="L22" s="35"/>
      <c r="M22" s="35"/>
      <c r="N22" s="34"/>
    </row>
    <row r="23" spans="1:25" ht="12.75">
      <c r="A23" s="2"/>
      <c r="B23" s="33"/>
      <c r="E23" s="34"/>
      <c r="F23" s="34"/>
      <c r="G23" s="34"/>
      <c r="H23" s="34"/>
      <c r="I23" s="34"/>
      <c r="J23" s="36"/>
      <c r="K23" s="36"/>
      <c r="L23" s="36"/>
      <c r="M23" s="36"/>
      <c r="N23" s="36"/>
      <c r="Y23" s="37"/>
    </row>
    <row r="24" spans="1:23" ht="12.75">
      <c r="A24" s="38"/>
      <c r="B24" s="39"/>
      <c r="E24" s="36"/>
      <c r="F24" s="36"/>
      <c r="G24" s="36"/>
      <c r="H24" s="36"/>
      <c r="I24" s="36"/>
      <c r="J24" s="36"/>
      <c r="K24" s="36"/>
      <c r="O24" s="40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8" t="s">
        <v>45</v>
      </c>
      <c r="C25" s="39">
        <f>B20</f>
        <v>490496.52999999997</v>
      </c>
      <c r="E25" s="36" t="s">
        <v>46</v>
      </c>
      <c r="F25" s="36"/>
      <c r="G25" s="36"/>
      <c r="H25" s="36"/>
      <c r="I25" s="36"/>
      <c r="J25" s="36"/>
      <c r="K25" s="36"/>
      <c r="L25" s="41"/>
      <c r="M25" s="41"/>
      <c r="N25" s="41"/>
      <c r="P25" s="36"/>
      <c r="Q25" s="36"/>
      <c r="R25" s="36"/>
      <c r="S25" s="36"/>
      <c r="T25" s="36"/>
      <c r="U25" s="36"/>
      <c r="V25" s="36"/>
      <c r="W25" s="36"/>
    </row>
    <row r="26" spans="1:18" ht="12.75">
      <c r="A26" s="38" t="s">
        <v>47</v>
      </c>
      <c r="C26" s="39">
        <f>C20+X20</f>
        <v>484769.04799999995</v>
      </c>
      <c r="D26" s="37"/>
      <c r="E26" s="36" t="s">
        <v>48</v>
      </c>
      <c r="F26" s="36"/>
      <c r="G26" s="36"/>
      <c r="H26" s="36"/>
      <c r="I26" s="36"/>
      <c r="J26" s="36"/>
      <c r="K26" s="36"/>
      <c r="P26" s="34"/>
      <c r="Q26" s="34"/>
      <c r="R26" s="34"/>
    </row>
    <row r="27" ht="12.75">
      <c r="B27" s="2"/>
    </row>
    <row r="28" spans="1:11" ht="12.75" customHeight="1" hidden="1">
      <c r="A28" s="42" t="s">
        <v>49</v>
      </c>
      <c r="K28" s="2"/>
    </row>
    <row r="29" spans="1:15" ht="15.75">
      <c r="A29" s="43"/>
      <c r="C29" s="44">
        <v>8.72</v>
      </c>
      <c r="D29" s="44"/>
      <c r="E29" s="45" t="s">
        <v>50</v>
      </c>
      <c r="F29" s="45"/>
      <c r="G29" s="45"/>
      <c r="H29" s="45"/>
      <c r="I29" s="45"/>
      <c r="J29" s="45"/>
      <c r="K29" s="45"/>
      <c r="L29" s="45">
        <v>34</v>
      </c>
      <c r="M29" s="46"/>
      <c r="N29" s="47"/>
      <c r="O29" s="44"/>
    </row>
    <row r="30" spans="1:15" ht="15.75">
      <c r="A30" s="43"/>
      <c r="C30" s="44">
        <v>3.36</v>
      </c>
      <c r="D30" s="44"/>
      <c r="E30" s="48" t="s">
        <v>51</v>
      </c>
      <c r="F30" s="49"/>
      <c r="G30" s="49"/>
      <c r="H30" s="49"/>
      <c r="I30" s="49"/>
      <c r="J30" s="49"/>
      <c r="K30" s="49"/>
      <c r="L30" s="50"/>
      <c r="M30" s="46"/>
      <c r="N30" s="47"/>
      <c r="O30" s="44"/>
    </row>
    <row r="31" spans="1:15" ht="15.75">
      <c r="A31" s="51"/>
      <c r="B31" s="52"/>
      <c r="C31" s="44">
        <f>SUM(C29:C30)</f>
        <v>12.08</v>
      </c>
      <c r="D31" s="44"/>
      <c r="E31" s="53" t="s">
        <v>52</v>
      </c>
      <c r="F31" s="54"/>
      <c r="G31" s="54"/>
      <c r="H31" s="54"/>
      <c r="I31" s="54"/>
      <c r="J31" s="54"/>
      <c r="K31" s="55"/>
      <c r="L31" s="45"/>
      <c r="M31" s="46"/>
      <c r="O31" s="44"/>
    </row>
    <row r="32" spans="3:18" ht="15.75">
      <c r="C32" s="56" t="s">
        <v>53</v>
      </c>
      <c r="D32" s="56"/>
      <c r="E32" s="53" t="s">
        <v>54</v>
      </c>
      <c r="F32" s="54"/>
      <c r="G32" s="54"/>
      <c r="H32" s="54"/>
      <c r="I32" s="54"/>
      <c r="J32" s="54"/>
      <c r="K32" s="55"/>
      <c r="L32" s="45">
        <v>7</v>
      </c>
      <c r="M32" s="57"/>
      <c r="N32" s="57"/>
      <c r="O32" s="58"/>
      <c r="P32" s="58"/>
      <c r="Q32" s="58"/>
      <c r="R32" s="59"/>
    </row>
    <row r="33" spans="5:12" ht="15">
      <c r="E33" s="45" t="s">
        <v>55</v>
      </c>
      <c r="F33" s="45"/>
      <c r="G33" s="45"/>
      <c r="H33" s="45"/>
      <c r="I33" s="45"/>
      <c r="J33" s="45"/>
      <c r="K33" s="45"/>
      <c r="L33" s="45">
        <v>5</v>
      </c>
    </row>
    <row r="34" spans="5:12" ht="15">
      <c r="E34" s="60" t="s">
        <v>56</v>
      </c>
      <c r="F34" s="60"/>
      <c r="G34" s="60"/>
      <c r="H34" s="60"/>
      <c r="I34" s="60"/>
      <c r="J34" s="60"/>
      <c r="K34" s="60"/>
      <c r="L34" s="45">
        <v>22</v>
      </c>
    </row>
  </sheetData>
  <sheetProtection/>
  <mergeCells count="23">
    <mergeCell ref="E26:K26"/>
    <mergeCell ref="E30:L30"/>
    <mergeCell ref="E31:K31"/>
    <mergeCell ref="E32:K32"/>
    <mergeCell ref="M32:N32"/>
    <mergeCell ref="E34:K34"/>
    <mergeCell ref="G22:I22"/>
    <mergeCell ref="J22:M22"/>
    <mergeCell ref="J23:N23"/>
    <mergeCell ref="E24:K24"/>
    <mergeCell ref="P24:W24"/>
    <mergeCell ref="E25:K25"/>
    <mergeCell ref="P25:W25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3" r:id="rId3"/>
  <colBreaks count="1" manualBreakCount="1">
    <brk id="2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2022-04-15T06:53:12Z</dcterms:created>
  <dcterms:modified xsi:type="dcterms:W3CDTF">2022-04-15T06:53:29Z</dcterms:modified>
  <cp:category/>
  <cp:version/>
  <cp:contentType/>
  <cp:contentStatus/>
</cp:coreProperties>
</file>