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75" windowHeight="9465" activeTab="0"/>
  </bookViews>
  <sheets>
    <sheet name="К.Марк,2" sheetId="1" r:id="rId1"/>
  </sheets>
  <externalReferences>
    <externalReference r:id="rId4"/>
    <externalReference r:id="rId5"/>
    <externalReference r:id="rId6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РКЦ 4081,5+ нежилые 79,1 м2</t>
        </r>
      </text>
    </comment>
  </commentList>
</comments>
</file>

<file path=xl/sharedStrings.xml><?xml version="1.0" encoding="utf-8"?>
<sst xmlns="http://schemas.openxmlformats.org/spreadsheetml/2006/main" count="56" uniqueCount="56">
  <si>
    <t xml:space="preserve">                                                                         Л И Ц Е В О Й   С Ч Е Т</t>
  </si>
  <si>
    <t xml:space="preserve"> улица  Карла-Маркса,      дом  2</t>
  </si>
  <si>
    <t>Сводная  за 2021 год</t>
  </si>
  <si>
    <t>Задолженность на конец месяца по РКЦ</t>
  </si>
  <si>
    <t>ДОХОД</t>
  </si>
  <si>
    <t>РАСХОД</t>
  </si>
  <si>
    <t>Всего за тект. рем</t>
  </si>
  <si>
    <t>ИТОГ</t>
  </si>
  <si>
    <t>(+,-) за жителями</t>
  </si>
  <si>
    <t>Содержание</t>
  </si>
  <si>
    <t>в том числе содержание</t>
  </si>
  <si>
    <t>З/пл.</t>
  </si>
  <si>
    <t>Отчисления (налог)</t>
  </si>
  <si>
    <t>Электроэнергия (СОИ)</t>
  </si>
  <si>
    <t>ГСМ</t>
  </si>
  <si>
    <t>Материалы</t>
  </si>
  <si>
    <t>Услуги ЕРКЦ и банка</t>
  </si>
  <si>
    <t>прочие(комп.програм.,услуги со стороны</t>
  </si>
  <si>
    <t>отопление</t>
  </si>
  <si>
    <t>ХВС</t>
  </si>
  <si>
    <t>ЭС</t>
  </si>
  <si>
    <t>канализ</t>
  </si>
  <si>
    <t>кровля</t>
  </si>
  <si>
    <t>фасад</t>
  </si>
  <si>
    <t>пластиковые окна в подъезде</t>
  </si>
  <si>
    <t>подъезды</t>
  </si>
  <si>
    <t>дымоход</t>
  </si>
  <si>
    <t>энергоэффективность</t>
  </si>
  <si>
    <t>газораспределение</t>
  </si>
  <si>
    <t>благоуст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</si>
  <si>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</si>
  <si>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</si>
  <si>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</si>
  <si>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</si>
  <si>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</si>
  <si>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</si>
  <si>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</si>
  <si>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</si>
  <si>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</si>
  <si>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</si>
  <si>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</si>
  <si>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</si>
  <si>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</si>
  <si>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</si>
  <si>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 01июля   2021 г.</t>
  </si>
  <si>
    <t>СОИ(эл.энергия) 1,92 руб./м2</t>
  </si>
  <si>
    <t>СОИ(     вода )               0,06 руб./м2</t>
  </si>
  <si>
    <t>Всего получено</t>
  </si>
  <si>
    <t>Всего израсходовано</t>
  </si>
  <si>
    <t xml:space="preserve">выполнено заявок    всего                  </t>
  </si>
  <si>
    <t xml:space="preserve">в том числе                                  </t>
  </si>
  <si>
    <t xml:space="preserve">по водоснабжению                            </t>
  </si>
  <si>
    <t xml:space="preserve">по отоплению                                     </t>
  </si>
  <si>
    <t xml:space="preserve">по электроснабжению                         </t>
  </si>
  <si>
    <t>с01.10.21 г.</t>
  </si>
  <si>
    <t xml:space="preserve">по канализации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</si>
</sst>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&quot;р.&quot;_-;_-* \-#,##0.00\ &quot;р.&quot;;_-* &quot;-&quot;??\ &quot;р.&quot;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u val="single"/>
      <sz val="10"/>
      <name val="Arial Cyr"/>
      <family val="0"/>
    </font>
    <font>
      <b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Agency FB"/>
      <family val="2"/>
    </font>
    <font>
      <sz val="11"/>
      <color indexed="62"/>
      <name val="Agency FB"/>
      <family val="2"/>
    </font>
    <font>
      <b/>
      <sz val="11"/>
      <color indexed="52"/>
      <name val="Agency FB"/>
      <family val="2"/>
    </font>
    <font>
      <sz val="10"/>
      <name val="Calibri"/>
      <family val="1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40" fillId="28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2" fillId="0" borderId="0">
      <alignment/>
      <protection/>
    </xf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33" fillId="32" borderId="8" applyNumberFormat="0" applyFont="0" applyAlignment="0" applyProtection="0"/>
    <xf numFmtId="9" fontId="33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34" borderId="20" xfId="0" applyFill="1" applyBorder="1" applyAlignment="1">
      <alignment/>
    </xf>
    <xf numFmtId="0" fontId="0" fillId="34" borderId="16" xfId="0" applyFill="1" applyBorder="1" applyAlignment="1">
      <alignment/>
    </xf>
    <xf numFmtId="2" fontId="0" fillId="0" borderId="16" xfId="0" applyNumberFormat="1" applyBorder="1" applyAlignment="1">
      <alignment horizontal="left" indent="1"/>
    </xf>
    <xf numFmtId="0" fontId="19" fillId="0" borderId="16" xfId="0" applyFont="1" applyBorder="1" applyAlignment="1">
      <alignment/>
    </xf>
    <xf numFmtId="1" fontId="19" fillId="0" borderId="16" xfId="0" applyNumberFormat="1" applyFont="1" applyBorder="1" applyAlignment="1">
      <alignment/>
    </xf>
    <xf numFmtId="1" fontId="19" fillId="0" borderId="16" xfId="0" applyNumberFormat="1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/>
    </xf>
    <xf numFmtId="0" fontId="0" fillId="0" borderId="0" xfId="0" applyAlignment="1">
      <alignment/>
    </xf>
    <xf numFmtId="0" fontId="23" fillId="34" borderId="16" xfId="0" applyFont="1" applyFill="1" applyBorder="1" applyAlignment="1">
      <alignment/>
    </xf>
    <xf numFmtId="0" fontId="23" fillId="34" borderId="13" xfId="0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3" fillId="34" borderId="13" xfId="0" applyFont="1" applyFill="1" applyBorder="1" applyAlignment="1">
      <alignment horizontal="left"/>
    </xf>
    <xf numFmtId="0" fontId="23" fillId="34" borderId="14" xfId="0" applyFont="1" applyFill="1" applyBorder="1" applyAlignment="1">
      <alignment horizontal="left"/>
    </xf>
    <xf numFmtId="0" fontId="23" fillId="34" borderId="15" xfId="0" applyFont="1" applyFill="1" applyBorder="1" applyAlignment="1">
      <alignment horizontal="left"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2" fontId="24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4" fillId="0" borderId="0" xfId="0" applyFont="1" applyAlignment="1">
      <alignment horizontal="left"/>
    </xf>
    <xf numFmtId="2" fontId="22" fillId="0" borderId="0" xfId="0" applyNumberFormat="1" applyFont="1" applyAlignment="1">
      <alignment/>
    </xf>
    <xf numFmtId="0" fontId="23" fillId="34" borderId="16" xfId="0" applyFont="1" applyFill="1" applyBorder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20&#1075;\&#1051;&#1080;&#1094;&#1077;&#1074;&#1099;&#1077;%20&#1089;&#1095;&#1077;&#1090;&#1072;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3;&#1103;%20&#1089;&#1090;&#1077;&#1085;&#1076;&#1072;%202021%20&#1051;&#1080;&#1094;%20&#1089;&#1095;&#1077;&#1090;%202%20&#1057;&#1086;&#1076;&#1077;&#1088;&#1078;.&#1058;&#1077;&#1082;.&#1088;&#1077;&#108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1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8"/>
      <sheetName val="Кир 12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</sheetNames>
    <sheetDataSet>
      <sheetData sheetId="9">
        <row r="8">
          <cell r="L8">
            <v>43399.479999999996</v>
          </cell>
          <cell r="Q8">
            <v>458.12920480882343</v>
          </cell>
          <cell r="R8">
            <v>307.4932163696978</v>
          </cell>
          <cell r="AE8">
            <v>216273.13</v>
          </cell>
        </row>
        <row r="9">
          <cell r="L9">
            <v>48611.35</v>
          </cell>
          <cell r="Q9">
            <v>293.84828345638095</v>
          </cell>
          <cell r="R9">
            <v>760.6688043992294</v>
          </cell>
          <cell r="AE9">
            <v>223528.03</v>
          </cell>
        </row>
        <row r="10">
          <cell r="L10">
            <v>58163.95</v>
          </cell>
          <cell r="Q10">
            <v>523.0342797903565</v>
          </cell>
          <cell r="R10">
            <v>3256.568497203581</v>
          </cell>
          <cell r="AE10">
            <v>221230.33</v>
          </cell>
        </row>
        <row r="11">
          <cell r="L11">
            <v>48137.479999999996</v>
          </cell>
          <cell r="Q11">
            <v>457.6599000246226</v>
          </cell>
          <cell r="R11">
            <v>937.3345919495979</v>
          </cell>
          <cell r="AE11">
            <v>228959.1</v>
          </cell>
        </row>
        <row r="12">
          <cell r="L12">
            <v>48635.16</v>
          </cell>
          <cell r="Q12">
            <v>610.6838873146958</v>
          </cell>
          <cell r="R12">
            <v>1341.3866507466887</v>
          </cell>
          <cell r="AE12">
            <v>236190.19</v>
          </cell>
        </row>
        <row r="13">
          <cell r="L13">
            <v>59186</v>
          </cell>
          <cell r="Q13">
            <v>577.6787761419198</v>
          </cell>
          <cell r="AE13">
            <v>232870.44</v>
          </cell>
        </row>
        <row r="14">
          <cell r="L14">
            <v>49761.36</v>
          </cell>
          <cell r="Q14">
            <v>506.20534840910955</v>
          </cell>
          <cell r="R14">
            <v>2188.1575452488246</v>
          </cell>
          <cell r="AE14">
            <v>239306.11</v>
          </cell>
        </row>
        <row r="15">
          <cell r="L15">
            <v>56092.94</v>
          </cell>
          <cell r="Q15">
            <v>369.6609459749944</v>
          </cell>
          <cell r="AE15">
            <v>240406.86</v>
          </cell>
        </row>
        <row r="16">
          <cell r="L16">
            <v>66241.93</v>
          </cell>
          <cell r="Q16">
            <v>579.7834693175645</v>
          </cell>
          <cell r="AE16">
            <v>229376.36</v>
          </cell>
        </row>
        <row r="17">
          <cell r="L17">
            <v>71328.14</v>
          </cell>
          <cell r="Q17">
            <v>511.9968438187624</v>
          </cell>
          <cell r="R17">
            <v>1047.704137761224</v>
          </cell>
          <cell r="AE17">
            <v>215635.19</v>
          </cell>
        </row>
        <row r="18">
          <cell r="L18">
            <v>53021.33</v>
          </cell>
          <cell r="Q18">
            <v>362.24841888041647</v>
          </cell>
          <cell r="R18">
            <v>61.000050808440456</v>
          </cell>
          <cell r="AE18">
            <v>222183.09</v>
          </cell>
        </row>
        <row r="19">
          <cell r="L19">
            <v>54621.68</v>
          </cell>
          <cell r="Q19">
            <v>321.82152851330596</v>
          </cell>
          <cell r="R19">
            <v>2525.4761202674867</v>
          </cell>
          <cell r="AE19">
            <v>227214.48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0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36А"/>
      <sheetName val="Нефт 38"/>
      <sheetName val="Окт 4"/>
      <sheetName val="Окт 7"/>
      <sheetName val="Нефт 1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  <sheetName val="Дитр.23 2пол"/>
    </sheetNames>
    <sheetDataSet>
      <sheetData sheetId="9">
        <row r="8">
          <cell r="S8">
            <v>1648.4000340807386</v>
          </cell>
        </row>
        <row r="9">
          <cell r="S9">
            <v>1655.2405261800259</v>
          </cell>
        </row>
        <row r="10">
          <cell r="S10">
            <v>1738.144968320566</v>
          </cell>
        </row>
        <row r="11">
          <cell r="S11">
            <v>1529.3283815557545</v>
          </cell>
        </row>
        <row r="12">
          <cell r="S12">
            <v>1639.4424063268234</v>
          </cell>
        </row>
        <row r="13">
          <cell r="S13">
            <v>463.36748846062153</v>
          </cell>
        </row>
        <row r="14">
          <cell r="S14">
            <v>1727.2547231917079</v>
          </cell>
        </row>
        <row r="15">
          <cell r="S15">
            <v>1666.1924599883532</v>
          </cell>
        </row>
        <row r="16">
          <cell r="S16">
            <v>1790.4755969796338</v>
          </cell>
        </row>
        <row r="17">
          <cell r="S17">
            <v>1559.386220399198</v>
          </cell>
        </row>
        <row r="18">
          <cell r="S18">
            <v>1645.5258214356902</v>
          </cell>
        </row>
        <row r="19">
          <cell r="S19">
            <v>1942.99933280701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Свод"/>
      <sheetName val="Дим8"/>
      <sheetName val="Дим12"/>
      <sheetName val="Дим14"/>
      <sheetName val="К.Марк,1"/>
      <sheetName val="К.Марк,2"/>
      <sheetName val="К.Мар,3"/>
      <sheetName val="К.Мар,4"/>
      <sheetName val="К.Мар,6"/>
      <sheetName val="К.Мар,5"/>
      <sheetName val="К.Мар,7"/>
      <sheetName val="К.Мар,8"/>
      <sheetName val="К.Марк,9"/>
      <sheetName val="К.Марк,11"/>
      <sheetName val="К.Марк,13"/>
      <sheetName val="К.Мар,15"/>
      <sheetName val="Кир,1."/>
      <sheetName val="Кир,2"/>
      <sheetName val="Кир.,4"/>
      <sheetName val="Кир.8"/>
      <sheetName val="Кир.,12"/>
      <sheetName val="Кир,14"/>
      <sheetName val="Нефтян,13"/>
      <sheetName val="Нефтян,17"/>
      <sheetName val="Нефтян,36"/>
      <sheetName val="Нефтян,38"/>
      <sheetName val="Октябр,4"/>
      <sheetName val="Октяб,7"/>
      <sheetName val="Октяб,9"/>
      <sheetName val="Октяб,8"/>
      <sheetName val="Октябр,10"/>
      <sheetName val="Октябр,11"/>
      <sheetName val="Октябр,12"/>
      <sheetName val="Октябр,13"/>
      <sheetName val="Октяб,14"/>
      <sheetName val="Октяб,15"/>
      <sheetName val="Октяб,16"/>
      <sheetName val="Октяб,17"/>
      <sheetName val="Октяб,19"/>
      <sheetName val="Раб,23"/>
      <sheetName val="Раб,25"/>
      <sheetName val="Раб,27"/>
      <sheetName val="Раб.36"/>
      <sheetName val="Раб,38"/>
      <sheetName val="Раб,40"/>
      <sheetName val="Раб,42"/>
      <sheetName val="Школьн,1"/>
      <sheetName val="Школьн,3"/>
      <sheetName val="Школьн,7"/>
      <sheetName val="Ленин,18"/>
      <sheetName val="Димитрова37"/>
      <sheetName val="Октябр29"/>
      <sheetName val="Димитр,23(1пол)"/>
      <sheetName val="Димитр23(2пол)"/>
      <sheetName val="Димитр,23общая"/>
      <sheetName val="Октябр22"/>
      <sheetName val="Лист1"/>
      <sheetName val="Лист4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PageLayoutView="0" workbookViewId="0" topLeftCell="A7">
      <pane xSplit="1" topLeftCell="B1" activePane="topRight" state="frozen"/>
      <selection pane="topLeft" activeCell="A1" sqref="A1"/>
      <selection pane="topRight" activeCell="S7" sqref="S7"/>
    </sheetView>
  </sheetViews>
  <sheetFormatPr defaultColWidth="9.140625" defaultRowHeight="12.75"/>
  <cols>
    <col min="1" max="1" width="13.57421875" style="0" customWidth="1"/>
    <col min="2" max="2" width="10.421875" style="0" customWidth="1"/>
    <col min="3" max="3" width="11.7109375" style="0" customWidth="1"/>
    <col min="4" max="4" width="7.7109375" style="0" customWidth="1"/>
    <col min="5" max="5" width="6.57421875" style="0" customWidth="1"/>
    <col min="6" max="6" width="7.8515625" style="0" customWidth="1"/>
    <col min="7" max="7" width="6.7109375" style="0" customWidth="1"/>
    <col min="8" max="8" width="7.57421875" style="0" customWidth="1"/>
    <col min="9" max="9" width="7.7109375" style="0" customWidth="1"/>
    <col min="10" max="10" width="6.421875" style="0" customWidth="1"/>
    <col min="11" max="11" width="5.00390625" style="0" customWidth="1"/>
    <col min="12" max="12" width="4.7109375" style="0" customWidth="1"/>
    <col min="13" max="13" width="5.8515625" style="0" customWidth="1"/>
    <col min="14" max="14" width="5.7109375" style="0" customWidth="1"/>
    <col min="15" max="15" width="6.421875" style="0" customWidth="1"/>
    <col min="16" max="16" width="5.57421875" style="0" customWidth="1"/>
    <col min="17" max="17" width="5.00390625" style="0" customWidth="1"/>
    <col min="18" max="18" width="5.421875" style="0" customWidth="1"/>
    <col min="19" max="19" width="6.140625" style="0" customWidth="1"/>
    <col min="20" max="20" width="5.57421875" style="0" customWidth="1"/>
    <col min="21" max="21" width="5.7109375" style="0" customWidth="1"/>
    <col min="22" max="22" width="5.57421875" style="0" customWidth="1"/>
    <col min="23" max="23" width="5.8515625" style="0" customWidth="1"/>
    <col min="24" max="24" width="8.421875" style="0" customWidth="1"/>
    <col min="25" max="25" width="8.28125" style="0" customWidth="1"/>
    <col min="26" max="26" width="9.00390625" style="0" customWidth="1"/>
    <col min="27" max="27" width="11.8515625" style="0" customWidth="1"/>
  </cols>
  <sheetData>
    <row r="1" spans="1:12" ht="15">
      <c r="A1" s="1" t="s">
        <v>0</v>
      </c>
      <c r="L1" s="2"/>
    </row>
    <row r="2" spans="1:17" ht="14.25">
      <c r="A2" s="2"/>
      <c r="B2">
        <f>4081.5+79.1</f>
        <v>4160.6</v>
      </c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2:27" ht="12.75">
      <c r="B3" s="2"/>
      <c r="C3" s="2" t="s">
        <v>2</v>
      </c>
      <c r="D3" s="2"/>
      <c r="E3" s="2"/>
      <c r="F3" s="2"/>
      <c r="G3" s="2"/>
      <c r="H3" s="2"/>
      <c r="I3" s="2"/>
      <c r="J3" s="2"/>
      <c r="AA3" s="5" t="s">
        <v>3</v>
      </c>
    </row>
    <row r="4" ht="12.75">
      <c r="AA4" s="6"/>
    </row>
    <row r="5" spans="1:27" ht="12.75" customHeight="1">
      <c r="A5" s="7">
        <v>2021</v>
      </c>
      <c r="B5" s="7" t="s">
        <v>4</v>
      </c>
      <c r="C5" s="8" t="s">
        <v>5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  <c r="X5" s="5" t="s">
        <v>6</v>
      </c>
      <c r="Y5" s="5" t="s">
        <v>7</v>
      </c>
      <c r="Z5" s="11" t="s">
        <v>8</v>
      </c>
      <c r="AA5" s="6"/>
    </row>
    <row r="6" spans="1:27" ht="12.75">
      <c r="A6" s="12"/>
      <c r="B6" s="12"/>
      <c r="C6" s="13" t="s">
        <v>9</v>
      </c>
      <c r="D6" s="14" t="s">
        <v>10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  <c r="X6" s="15"/>
      <c r="Y6" s="15"/>
      <c r="Z6" s="11"/>
      <c r="AA6" s="6"/>
    </row>
    <row r="7" spans="1:27" ht="102">
      <c r="A7" s="16"/>
      <c r="B7" s="16"/>
      <c r="C7" s="17"/>
      <c r="D7" s="18" t="s">
        <v>11</v>
      </c>
      <c r="E7" s="18" t="s">
        <v>12</v>
      </c>
      <c r="F7" s="18" t="s">
        <v>13</v>
      </c>
      <c r="G7" s="18" t="s">
        <v>14</v>
      </c>
      <c r="H7" s="18" t="s">
        <v>15</v>
      </c>
      <c r="I7" s="18" t="s">
        <v>16</v>
      </c>
      <c r="J7" s="18" t="s">
        <v>17</v>
      </c>
      <c r="K7" s="19" t="s">
        <v>18</v>
      </c>
      <c r="L7" s="20" t="s">
        <v>19</v>
      </c>
      <c r="M7" s="20" t="s">
        <v>20</v>
      </c>
      <c r="N7" s="21" t="s">
        <v>21</v>
      </c>
      <c r="O7" s="19" t="s">
        <v>22</v>
      </c>
      <c r="P7" s="19" t="s">
        <v>23</v>
      </c>
      <c r="Q7" s="19" t="s">
        <v>24</v>
      </c>
      <c r="R7" s="19" t="s">
        <v>25</v>
      </c>
      <c r="S7" s="19" t="s">
        <v>26</v>
      </c>
      <c r="T7" s="19" t="s">
        <v>27</v>
      </c>
      <c r="U7" s="19" t="s">
        <v>28</v>
      </c>
      <c r="V7" s="19" t="s">
        <v>29</v>
      </c>
      <c r="W7" s="19" t="s">
        <v>30</v>
      </c>
      <c r="X7" s="22"/>
      <c r="Y7" s="22"/>
      <c r="Z7" s="11"/>
      <c r="AA7" s="23"/>
    </row>
    <row r="8" spans="1:27" ht="19.5" customHeight="1">
      <c r="A8" s="24" t="s">
        <v>31</v>
      </c>
      <c r="B8" s="25">
        <f>'[1]КМар 2'!$L$8</f>
        <v>43399.479999999996</v>
      </c>
      <c r="C8" s="25">
        <f>8.3*4081.5+7.4*79.1+(1.85+0.06)*B2</f>
        <v>42408.536</v>
      </c>
      <c r="D8" s="26">
        <f>C8*60/100</f>
        <v>25445.121600000002</v>
      </c>
      <c r="E8" s="26">
        <f>D8*28/100</f>
        <v>7124.634048</v>
      </c>
      <c r="F8" s="25">
        <v>3691.04</v>
      </c>
      <c r="G8" s="25">
        <f>'[1]КМар 2'!$Q8</f>
        <v>458.12920480882343</v>
      </c>
      <c r="H8" s="25">
        <f>'[1]КМар 2'!$R8</f>
        <v>307.4932163696978</v>
      </c>
      <c r="I8" s="25">
        <f>'[2]КМар 2'!$S8</f>
        <v>1648.4000340807386</v>
      </c>
      <c r="J8" s="26">
        <f>C8-(D8+E8+F8+G8+H8+I8)</f>
        <v>3733.717896740738</v>
      </c>
      <c r="K8" s="24"/>
      <c r="L8" s="24">
        <v>134.83</v>
      </c>
      <c r="M8" s="27"/>
      <c r="N8" s="27"/>
      <c r="O8" s="28"/>
      <c r="P8" s="28"/>
      <c r="Q8" s="28"/>
      <c r="R8" s="28"/>
      <c r="S8" s="28"/>
      <c r="T8" s="28"/>
      <c r="U8" s="28"/>
      <c r="V8" s="28"/>
      <c r="W8" s="28"/>
      <c r="X8" s="24">
        <f>SUM(K8:W8)</f>
        <v>134.83</v>
      </c>
      <c r="Y8" s="25">
        <f aca="true" t="shared" si="0" ref="Y8:Y19">C8+X8</f>
        <v>42543.366</v>
      </c>
      <c r="Z8" s="25">
        <f aca="true" t="shared" si="1" ref="Z8:Z19">B8-C8-X8</f>
        <v>856.1139999999958</v>
      </c>
      <c r="AA8" s="29">
        <f>'[1]КМар 2'!$AE$8</f>
        <v>216273.13</v>
      </c>
    </row>
    <row r="9" spans="1:27" ht="19.5" customHeight="1">
      <c r="A9" s="24" t="s">
        <v>32</v>
      </c>
      <c r="B9" s="25">
        <f>'[1]КМар 2'!$L$9</f>
        <v>48611.35</v>
      </c>
      <c r="C9" s="25">
        <f>8.3*4081.5+7.4*79.1+(1.85+0.06)*B2</f>
        <v>42408.536</v>
      </c>
      <c r="D9" s="26">
        <f aca="true" t="shared" si="2" ref="D9:D19">C9*60/100</f>
        <v>25445.121600000002</v>
      </c>
      <c r="E9" s="26">
        <f aca="true" t="shared" si="3" ref="E9:E20">D9*28/100</f>
        <v>7124.634048</v>
      </c>
      <c r="F9" s="25">
        <v>3580.64</v>
      </c>
      <c r="G9" s="25">
        <f>'[1]КМар 2'!$Q9</f>
        <v>293.84828345638095</v>
      </c>
      <c r="H9" s="25">
        <f>'[1]КМар 2'!$R9</f>
        <v>760.6688043992294</v>
      </c>
      <c r="I9" s="25">
        <f>'[2]КМар 2'!$S9</f>
        <v>1655.2405261800259</v>
      </c>
      <c r="J9" s="26">
        <f aca="true" t="shared" si="4" ref="J9:J19">C9-(D9+E9+F9+G9+H9+I9)</f>
        <v>3548.3827379643553</v>
      </c>
      <c r="K9" s="24"/>
      <c r="L9" s="24">
        <v>134.83</v>
      </c>
      <c r="M9" s="28"/>
      <c r="N9" s="28"/>
      <c r="O9" s="28">
        <v>2528</v>
      </c>
      <c r="P9" s="28"/>
      <c r="Q9" s="28"/>
      <c r="R9" s="28"/>
      <c r="S9" s="28"/>
      <c r="T9" s="28">
        <v>9000</v>
      </c>
      <c r="U9" s="28"/>
      <c r="V9" s="28"/>
      <c r="W9" s="28">
        <f>499</f>
        <v>499</v>
      </c>
      <c r="X9" s="24">
        <f>K9+L9+M9+N9+O9+P9+V9+W9+R9+S9+T9+U9</f>
        <v>12161.83</v>
      </c>
      <c r="Y9" s="25">
        <f t="shared" si="0"/>
        <v>54570.366</v>
      </c>
      <c r="Z9" s="25">
        <f t="shared" si="1"/>
        <v>-5959.016000000001</v>
      </c>
      <c r="AA9" s="25">
        <f>'[1]КМар 2'!$AE$9</f>
        <v>223528.03</v>
      </c>
    </row>
    <row r="10" spans="1:27" ht="19.5" customHeight="1">
      <c r="A10" s="24" t="s">
        <v>33</v>
      </c>
      <c r="B10" s="25">
        <f>'[1]КМар 2'!$L$10</f>
        <v>58163.95</v>
      </c>
      <c r="C10" s="25">
        <f>8.3*4081.5+7.4*79.1+(1.85+0.06)*B2</f>
        <v>42408.536</v>
      </c>
      <c r="D10" s="26">
        <f t="shared" si="2"/>
        <v>25445.121600000002</v>
      </c>
      <c r="E10" s="26">
        <f t="shared" si="3"/>
        <v>7124.634048</v>
      </c>
      <c r="F10" s="25">
        <v>3039.68</v>
      </c>
      <c r="G10" s="25">
        <f>'[1]КМар 2'!$Q10</f>
        <v>523.0342797903565</v>
      </c>
      <c r="H10" s="25">
        <f>'[1]КМар 2'!$R10</f>
        <v>3256.568497203581</v>
      </c>
      <c r="I10" s="25">
        <f>'[2]КМар 2'!$S10</f>
        <v>1738.144968320566</v>
      </c>
      <c r="J10" s="26">
        <f t="shared" si="4"/>
        <v>1281.3526066854974</v>
      </c>
      <c r="K10" s="24"/>
      <c r="L10" s="24">
        <v>134.83</v>
      </c>
      <c r="M10" s="28">
        <v>5747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4">
        <f aca="true" t="shared" si="5" ref="X10:X19">K10+L10+M10+N10+O10+P10+V10+W10+R10+S10</f>
        <v>5881.83</v>
      </c>
      <c r="Y10" s="25">
        <f t="shared" si="0"/>
        <v>48290.366</v>
      </c>
      <c r="Z10" s="25">
        <f t="shared" si="1"/>
        <v>9873.583999999997</v>
      </c>
      <c r="AA10" s="25">
        <f>'[1]КМар 2'!$AE$10</f>
        <v>221230.33</v>
      </c>
    </row>
    <row r="11" spans="1:27" ht="19.5" customHeight="1">
      <c r="A11" s="24" t="s">
        <v>34</v>
      </c>
      <c r="B11" s="25">
        <f>'[1]КМар 2'!$L$11</f>
        <v>48137.479999999996</v>
      </c>
      <c r="C11" s="25">
        <f>8.3*4081.5+7.4*79.1+(1.85+0.06)*B2</f>
        <v>42408.536</v>
      </c>
      <c r="D11" s="26">
        <f t="shared" si="2"/>
        <v>25445.121600000002</v>
      </c>
      <c r="E11" s="26">
        <f t="shared" si="3"/>
        <v>7124.634048</v>
      </c>
      <c r="F11" s="25">
        <v>2309.36</v>
      </c>
      <c r="G11" s="25">
        <f>'[1]КМар 2'!$Q11</f>
        <v>457.6599000246226</v>
      </c>
      <c r="H11" s="25">
        <f>'[1]КМар 2'!$R11</f>
        <v>937.3345919495979</v>
      </c>
      <c r="I11" s="25">
        <f>'[2]КМар 2'!$S11</f>
        <v>1529.3283815557545</v>
      </c>
      <c r="J11" s="26">
        <f t="shared" si="4"/>
        <v>4605.09747847003</v>
      </c>
      <c r="K11" s="24"/>
      <c r="L11" s="24">
        <v>134.83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4">
        <f t="shared" si="5"/>
        <v>134.83</v>
      </c>
      <c r="Y11" s="25">
        <f t="shared" si="0"/>
        <v>42543.366</v>
      </c>
      <c r="Z11" s="25">
        <f t="shared" si="1"/>
        <v>5594.113999999996</v>
      </c>
      <c r="AA11" s="25">
        <f>'[1]КМар 2'!$AE$11</f>
        <v>228959.1</v>
      </c>
    </row>
    <row r="12" spans="1:27" ht="19.5" customHeight="1">
      <c r="A12" s="24" t="s">
        <v>35</v>
      </c>
      <c r="B12" s="25">
        <f>'[1]КМар 2'!$L$12</f>
        <v>48635.16</v>
      </c>
      <c r="C12" s="25">
        <f>8.3*4081.5+7.4*79.1+(1.85+0.06)*B2</f>
        <v>42408.536</v>
      </c>
      <c r="D12" s="26">
        <f t="shared" si="2"/>
        <v>25445.121600000002</v>
      </c>
      <c r="E12" s="26">
        <f t="shared" si="3"/>
        <v>7124.634048</v>
      </c>
      <c r="F12" s="25">
        <v>2439.84</v>
      </c>
      <c r="G12" s="25">
        <f>'[1]КМар 2'!$Q12</f>
        <v>610.6838873146958</v>
      </c>
      <c r="H12" s="25">
        <f>'[1]КМар 2'!$R12</f>
        <v>1341.3866507466887</v>
      </c>
      <c r="I12" s="25">
        <f>'[2]КМар 2'!$S12</f>
        <v>1639.4424063268234</v>
      </c>
      <c r="J12" s="26">
        <f t="shared" si="4"/>
        <v>3807.427407611787</v>
      </c>
      <c r="K12" s="24"/>
      <c r="L12" s="24">
        <v>134.83</v>
      </c>
      <c r="M12" s="28"/>
      <c r="N12" s="28"/>
      <c r="O12" s="28"/>
      <c r="P12" s="28"/>
      <c r="Q12" s="28"/>
      <c r="R12" s="28"/>
      <c r="S12" s="28">
        <v>3090</v>
      </c>
      <c r="T12" s="28"/>
      <c r="U12" s="28"/>
      <c r="V12" s="28"/>
      <c r="W12" s="28"/>
      <c r="X12" s="24">
        <f t="shared" si="5"/>
        <v>3224.83</v>
      </c>
      <c r="Y12" s="25">
        <f t="shared" si="0"/>
        <v>45633.366</v>
      </c>
      <c r="Z12" s="25">
        <f t="shared" si="1"/>
        <v>3001.7940000000035</v>
      </c>
      <c r="AA12" s="25">
        <f>'[1]КМар 2'!$AE$12</f>
        <v>236190.19</v>
      </c>
    </row>
    <row r="13" spans="1:27" ht="19.5" customHeight="1">
      <c r="A13" s="24" t="s">
        <v>36</v>
      </c>
      <c r="B13" s="25">
        <f>'[1]КМар 2'!$L$13</f>
        <v>59186</v>
      </c>
      <c r="C13" s="25">
        <f>8.3*4081.5+7.4*79.1+(1.85+0.06)*B2</f>
        <v>42408.536</v>
      </c>
      <c r="D13" s="26">
        <f t="shared" si="2"/>
        <v>25445.121600000002</v>
      </c>
      <c r="E13" s="26">
        <f t="shared" si="3"/>
        <v>7124.634048</v>
      </c>
      <c r="F13" s="25">
        <v>2649.6</v>
      </c>
      <c r="G13" s="25">
        <f>'[1]КМар 2'!$Q13</f>
        <v>577.6787761419198</v>
      </c>
      <c r="H13" s="25">
        <v>5368.69</v>
      </c>
      <c r="I13" s="25">
        <f>'[2]КМар 2'!$S13</f>
        <v>463.36748846062153</v>
      </c>
      <c r="J13" s="26">
        <f t="shared" si="4"/>
        <v>779.4440873974527</v>
      </c>
      <c r="K13" s="24"/>
      <c r="L13" s="24">
        <v>134.83</v>
      </c>
      <c r="M13" s="28"/>
      <c r="N13" s="28"/>
      <c r="O13" s="28">
        <v>32000</v>
      </c>
      <c r="P13" s="28"/>
      <c r="Q13" s="28"/>
      <c r="R13" s="28"/>
      <c r="S13" s="28"/>
      <c r="T13" s="28"/>
      <c r="U13" s="28">
        <v>2950</v>
      </c>
      <c r="V13" s="28"/>
      <c r="W13" s="28"/>
      <c r="X13" s="24">
        <f>K13+L13+M13+N13+O13+P13+V13+W13+R13+S13+T13+U13</f>
        <v>35084.83</v>
      </c>
      <c r="Y13" s="25">
        <f t="shared" si="0"/>
        <v>77493.36600000001</v>
      </c>
      <c r="Z13" s="25">
        <f t="shared" si="1"/>
        <v>-18307.366</v>
      </c>
      <c r="AA13" s="25">
        <f>'[1]КМар 2'!$AE$13</f>
        <v>232870.44</v>
      </c>
    </row>
    <row r="14" spans="1:27" ht="19.5" customHeight="1">
      <c r="A14" s="24" t="s">
        <v>37</v>
      </c>
      <c r="B14" s="25">
        <f>'[1]КМар 2'!$L$14</f>
        <v>49761.36</v>
      </c>
      <c r="C14" s="25">
        <f>8.3*4081.5+7.4*79.1+(1.92+0.06)*B2</f>
        <v>42699.778000000006</v>
      </c>
      <c r="D14" s="26">
        <f t="shared" si="2"/>
        <v>25619.866800000003</v>
      </c>
      <c r="E14" s="26">
        <f t="shared" si="3"/>
        <v>7173.562704</v>
      </c>
      <c r="F14" s="25">
        <v>5051.77</v>
      </c>
      <c r="G14" s="25">
        <f>'[1]КМар 2'!$Q14</f>
        <v>506.20534840910955</v>
      </c>
      <c r="H14" s="25">
        <f>'[1]КМар 2'!$R14</f>
        <v>2188.1575452488246</v>
      </c>
      <c r="I14" s="25">
        <f>'[2]КМар 2'!$S14</f>
        <v>1727.2547231917079</v>
      </c>
      <c r="J14" s="26">
        <f t="shared" si="4"/>
        <v>432.9608791503633</v>
      </c>
      <c r="K14" s="24"/>
      <c r="L14" s="24">
        <v>134.83</v>
      </c>
      <c r="M14" s="28">
        <v>5747</v>
      </c>
      <c r="N14" s="28"/>
      <c r="O14" s="28">
        <v>36200</v>
      </c>
      <c r="P14" s="28"/>
      <c r="Q14" s="28"/>
      <c r="R14" s="28"/>
      <c r="S14" s="28"/>
      <c r="T14" s="28"/>
      <c r="U14" s="28">
        <v>2950</v>
      </c>
      <c r="V14" s="28">
        <v>6058</v>
      </c>
      <c r="W14" s="28"/>
      <c r="X14" s="24">
        <f>K14+L14+M14+N14+O14+P14+V14+W14+R14+S14+T14+U14</f>
        <v>51089.83</v>
      </c>
      <c r="Y14" s="25">
        <f t="shared" si="0"/>
        <v>93789.60800000001</v>
      </c>
      <c r="Z14" s="25">
        <f t="shared" si="1"/>
        <v>-44028.24800000001</v>
      </c>
      <c r="AA14" s="25">
        <f>'[1]КМар 2'!$AE$14</f>
        <v>239306.11</v>
      </c>
    </row>
    <row r="15" spans="1:27" ht="19.5" customHeight="1">
      <c r="A15" s="24" t="s">
        <v>38</v>
      </c>
      <c r="B15" s="25">
        <f>'[1]КМар 2'!$L$15</f>
        <v>56092.94</v>
      </c>
      <c r="C15" s="25">
        <f>8.3*4081.5+7.4*79.1+(1.92+0.06)*B2</f>
        <v>42699.778000000006</v>
      </c>
      <c r="D15" s="26">
        <f t="shared" si="2"/>
        <v>25619.866800000003</v>
      </c>
      <c r="E15" s="26">
        <f t="shared" si="3"/>
        <v>7173.562704</v>
      </c>
      <c r="F15" s="25">
        <v>2278.85</v>
      </c>
      <c r="G15" s="25">
        <f>'[1]КМар 2'!$Q15</f>
        <v>369.6609459749944</v>
      </c>
      <c r="H15" s="25">
        <v>4753.43</v>
      </c>
      <c r="I15" s="25">
        <f>'[2]КМар 2'!$S15</f>
        <v>1666.1924599883532</v>
      </c>
      <c r="J15" s="26">
        <f t="shared" si="4"/>
        <v>838.2150900366541</v>
      </c>
      <c r="K15" s="24"/>
      <c r="L15" s="24">
        <v>134.83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4">
        <f t="shared" si="5"/>
        <v>134.83</v>
      </c>
      <c r="Y15" s="25">
        <f t="shared" si="0"/>
        <v>42834.60800000001</v>
      </c>
      <c r="Z15" s="25">
        <f t="shared" si="1"/>
        <v>13258.331999999997</v>
      </c>
      <c r="AA15" s="25">
        <f>'[1]КМар 2'!$AE$15</f>
        <v>240406.86</v>
      </c>
    </row>
    <row r="16" spans="1:27" ht="19.5" customHeight="1">
      <c r="A16" s="24" t="s">
        <v>39</v>
      </c>
      <c r="B16" s="25">
        <f>'[1]КМар 2'!$L$16</f>
        <v>66241.93</v>
      </c>
      <c r="C16" s="25">
        <f>8.3*4081.5+7.4*79.1+(1.92+0.06)*B2</f>
        <v>42699.778000000006</v>
      </c>
      <c r="D16" s="26">
        <f t="shared" si="2"/>
        <v>25619.866800000003</v>
      </c>
      <c r="E16" s="26">
        <f t="shared" si="3"/>
        <v>7173.562704</v>
      </c>
      <c r="F16" s="25">
        <v>3784.04</v>
      </c>
      <c r="G16" s="25">
        <f>'[1]КМар 2'!$Q16</f>
        <v>579.7834693175645</v>
      </c>
      <c r="H16" s="25">
        <v>3350.81</v>
      </c>
      <c r="I16" s="25">
        <f>'[2]КМар 2'!$S16</f>
        <v>1790.4755969796338</v>
      </c>
      <c r="J16" s="26">
        <f t="shared" si="4"/>
        <v>401.23942970281496</v>
      </c>
      <c r="K16" s="24"/>
      <c r="L16" s="24">
        <v>134.83</v>
      </c>
      <c r="M16" s="28">
        <v>5747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4">
        <f t="shared" si="5"/>
        <v>5881.83</v>
      </c>
      <c r="Y16" s="25">
        <f t="shared" si="0"/>
        <v>48581.60800000001</v>
      </c>
      <c r="Z16" s="25">
        <f t="shared" si="1"/>
        <v>17660.321999999986</v>
      </c>
      <c r="AA16" s="25">
        <f>'[1]КМар 2'!$AE$16</f>
        <v>229376.36</v>
      </c>
    </row>
    <row r="17" spans="1:27" ht="19.5" customHeight="1">
      <c r="A17" s="24" t="s">
        <v>40</v>
      </c>
      <c r="B17" s="25">
        <f>'[1]КМар 2'!$L$17</f>
        <v>71328.14</v>
      </c>
      <c r="C17" s="25">
        <f>8.72*4081.5+7.78*79.1+(1.92+0.06)*B2</f>
        <v>44444.066000000006</v>
      </c>
      <c r="D17" s="26">
        <f t="shared" si="2"/>
        <v>26666.439600000005</v>
      </c>
      <c r="E17" s="26">
        <f t="shared" si="3"/>
        <v>7466.603088000001</v>
      </c>
      <c r="F17" s="25">
        <v>1830.74</v>
      </c>
      <c r="G17" s="25">
        <f>'[1]КМар 2'!$Q17</f>
        <v>511.9968438187624</v>
      </c>
      <c r="H17" s="25">
        <f>'[1]КМар 2'!$R17</f>
        <v>1047.704137761224</v>
      </c>
      <c r="I17" s="25">
        <f>'[2]КМар 2'!$S17</f>
        <v>1559.386220399198</v>
      </c>
      <c r="J17" s="26">
        <f t="shared" si="4"/>
        <v>5361.196110020814</v>
      </c>
      <c r="K17" s="24"/>
      <c r="L17" s="24">
        <v>134.83</v>
      </c>
      <c r="M17" s="28"/>
      <c r="N17" s="28">
        <f>26437+12000</f>
        <v>38437</v>
      </c>
      <c r="O17" s="28"/>
      <c r="P17" s="28"/>
      <c r="Q17" s="28"/>
      <c r="R17" s="28"/>
      <c r="S17" s="28"/>
      <c r="T17" s="28"/>
      <c r="U17" s="28"/>
      <c r="V17" s="28"/>
      <c r="W17" s="28"/>
      <c r="X17" s="24">
        <f t="shared" si="5"/>
        <v>38571.83</v>
      </c>
      <c r="Y17" s="25">
        <f t="shared" si="0"/>
        <v>83015.89600000001</v>
      </c>
      <c r="Z17" s="25">
        <f t="shared" si="1"/>
        <v>-11687.756000000008</v>
      </c>
      <c r="AA17" s="25">
        <f>'[1]КМар 2'!$AE$17</f>
        <v>215635.19</v>
      </c>
    </row>
    <row r="18" spans="1:27" ht="19.5" customHeight="1">
      <c r="A18" s="24" t="s">
        <v>41</v>
      </c>
      <c r="B18" s="25">
        <f>'[1]КМар 2'!$L$18</f>
        <v>53021.33</v>
      </c>
      <c r="C18" s="25">
        <f>8.72*4081.5+7.78*79.1+(1.92+0.06)*B2</f>
        <v>44444.066000000006</v>
      </c>
      <c r="D18" s="26">
        <f t="shared" si="2"/>
        <v>26666.439600000005</v>
      </c>
      <c r="E18" s="26">
        <f t="shared" si="3"/>
        <v>7466.603088000001</v>
      </c>
      <c r="F18" s="25">
        <v>3002.72</v>
      </c>
      <c r="G18" s="25">
        <f>'[1]КМар 2'!$Q18</f>
        <v>362.24841888041647</v>
      </c>
      <c r="H18" s="25">
        <f>'[1]КМар 2'!$R18</f>
        <v>61.000050808440456</v>
      </c>
      <c r="I18" s="25">
        <f>'[2]КМар 2'!$S18</f>
        <v>1645.5258214356902</v>
      </c>
      <c r="J18" s="26">
        <f t="shared" si="4"/>
        <v>5239.529020875452</v>
      </c>
      <c r="K18" s="24"/>
      <c r="L18" s="24">
        <v>134.83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4">
        <f t="shared" si="5"/>
        <v>134.83</v>
      </c>
      <c r="Y18" s="25">
        <f t="shared" si="0"/>
        <v>44578.89600000001</v>
      </c>
      <c r="Z18" s="25">
        <f t="shared" si="1"/>
        <v>8442.433999999996</v>
      </c>
      <c r="AA18" s="25">
        <f>'[1]КМар 2'!$AE$18</f>
        <v>222183.09</v>
      </c>
    </row>
    <row r="19" spans="1:27" ht="19.5" customHeight="1">
      <c r="A19" s="24" t="s">
        <v>42</v>
      </c>
      <c r="B19" s="25">
        <f>'[1]КМар 2'!$L$19</f>
        <v>54621.68</v>
      </c>
      <c r="C19" s="25">
        <f>8.72*4081.5+7.78*79.1+(1.92+0.06)*B2</f>
        <v>44444.066000000006</v>
      </c>
      <c r="D19" s="26">
        <f t="shared" si="2"/>
        <v>26666.439600000005</v>
      </c>
      <c r="E19" s="26">
        <f t="shared" si="3"/>
        <v>7466.603088000001</v>
      </c>
      <c r="F19" s="25">
        <v>4427.48</v>
      </c>
      <c r="G19" s="25">
        <f>'[1]КМар 2'!$Q19</f>
        <v>321.82152851330596</v>
      </c>
      <c r="H19" s="25">
        <f>'[1]КМар 2'!$R19</f>
        <v>2525.4761202674867</v>
      </c>
      <c r="I19" s="25">
        <f>'[2]КМар 2'!$S19</f>
        <v>1942.99933280701</v>
      </c>
      <c r="J19" s="26">
        <f t="shared" si="4"/>
        <v>1093.246330412192</v>
      </c>
      <c r="K19" s="24"/>
      <c r="L19" s="24">
        <v>134.83</v>
      </c>
      <c r="M19" s="28">
        <v>5747</v>
      </c>
      <c r="N19" s="28"/>
      <c r="O19" s="28"/>
      <c r="P19" s="28"/>
      <c r="Q19" s="28"/>
      <c r="R19" s="28"/>
      <c r="S19" s="28"/>
      <c r="T19" s="28"/>
      <c r="U19" s="28"/>
      <c r="V19" s="28"/>
      <c r="W19" s="28">
        <v>1724</v>
      </c>
      <c r="X19" s="24">
        <f t="shared" si="5"/>
        <v>7605.83</v>
      </c>
      <c r="Y19" s="25">
        <f t="shared" si="0"/>
        <v>52049.89600000001</v>
      </c>
      <c r="Z19" s="25">
        <f t="shared" si="1"/>
        <v>2571.783999999994</v>
      </c>
      <c r="AA19" s="25">
        <f>'[1]КМар 2'!$AE$19</f>
        <v>227214.48</v>
      </c>
    </row>
    <row r="20" spans="1:27" ht="19.5" customHeight="1">
      <c r="A20" s="30" t="s">
        <v>43</v>
      </c>
      <c r="B20" s="31">
        <f>B8+B9+B10+B11+B12+B13+B14+B15+B16+B17+B18+B19</f>
        <v>657200.7999999999</v>
      </c>
      <c r="C20" s="31">
        <f>C8+C9+C10+C11+C12+C13+C14+C15+C16+C17+C18+C19</f>
        <v>515882.74799999996</v>
      </c>
      <c r="D20" s="32">
        <f>SUM(D8:D19)</f>
        <v>309529.6488000001</v>
      </c>
      <c r="E20" s="33">
        <f t="shared" si="3"/>
        <v>86668.30166400003</v>
      </c>
      <c r="F20" s="32">
        <f>SUM(F8:F19)</f>
        <v>38085.759999999995</v>
      </c>
      <c r="G20" s="32">
        <f>SUM(G8:G19)</f>
        <v>5572.750886450952</v>
      </c>
      <c r="H20" s="32">
        <f>SUM(H8:H19)</f>
        <v>25898.719614754773</v>
      </c>
      <c r="I20" s="32">
        <f>SUM(I8:I19)</f>
        <v>19005.75795972612</v>
      </c>
      <c r="J20" s="32">
        <f>SUM(J8:J19)</f>
        <v>31121.80907506815</v>
      </c>
      <c r="K20" s="30">
        <f aca="true" t="shared" si="6" ref="K20:Q20">K8+K9+K10+K11+K12+K13+K14+K15+K16+K17+K18+K19</f>
        <v>0</v>
      </c>
      <c r="L20" s="31">
        <f t="shared" si="6"/>
        <v>1617.9599999999998</v>
      </c>
      <c r="M20" s="30">
        <f t="shared" si="6"/>
        <v>22988</v>
      </c>
      <c r="N20" s="30">
        <f t="shared" si="6"/>
        <v>38437</v>
      </c>
      <c r="O20" s="30">
        <f t="shared" si="6"/>
        <v>70728</v>
      </c>
      <c r="P20" s="30">
        <f t="shared" si="6"/>
        <v>0</v>
      </c>
      <c r="Q20" s="30">
        <f t="shared" si="6"/>
        <v>0</v>
      </c>
      <c r="R20" s="30">
        <f>R8+R9+R10+R11+R12+R13+R14+R15+R16+R17+R18+R19</f>
        <v>0</v>
      </c>
      <c r="S20" s="30">
        <f>S8+S9+S10+S11+S12+S13+S14+S15+S16+S17+S18+S19</f>
        <v>3090</v>
      </c>
      <c r="T20" s="30">
        <f>SUM(T8:T19)</f>
        <v>9000</v>
      </c>
      <c r="U20" s="30">
        <f>SUM(U8:U19)</f>
        <v>5900</v>
      </c>
      <c r="V20" s="30">
        <f>V8+V9+V10+V11+V12+V13+V14+V15+V16+V17+V18+V19</f>
        <v>6058</v>
      </c>
      <c r="W20" s="30">
        <f>W8+W9+W10+W11+W12+W13+W14+W15+W16+W17+W18+W19</f>
        <v>2223</v>
      </c>
      <c r="X20" s="24">
        <f>K20+L20+M20+N20+O20+P20+V20+W20+R20+S20+T20+U20</f>
        <v>160041.96</v>
      </c>
      <c r="Y20" s="26">
        <f>C20+X20</f>
        <v>675924.708</v>
      </c>
      <c r="Z20" s="26">
        <f>B20-C20-X20</f>
        <v>-18723.908000000025</v>
      </c>
      <c r="AA20" s="25"/>
    </row>
    <row r="21" spans="4:10" ht="12.75">
      <c r="D21" s="34"/>
      <c r="E21" s="34"/>
      <c r="F21" s="34"/>
      <c r="G21" s="34"/>
      <c r="H21" s="34"/>
      <c r="I21" s="34"/>
      <c r="J21" s="34"/>
    </row>
    <row r="22" spans="1:25" ht="12.75">
      <c r="A22" s="2"/>
      <c r="B22" s="35"/>
      <c r="G22" s="36" t="s">
        <v>44</v>
      </c>
      <c r="H22" s="2"/>
      <c r="L22" s="2"/>
      <c r="Y22" s="37"/>
    </row>
    <row r="23" spans="1:26" ht="12.75">
      <c r="A23" s="2"/>
      <c r="B23" s="35"/>
      <c r="E23" s="38" t="s">
        <v>45</v>
      </c>
      <c r="F23" s="38"/>
      <c r="G23" s="38"/>
      <c r="H23" s="38"/>
      <c r="I23" s="38"/>
      <c r="J23" s="38"/>
      <c r="V23" s="36"/>
      <c r="W23" s="36"/>
      <c r="X23" s="36"/>
      <c r="Y23" s="36"/>
      <c r="Z23" s="36"/>
    </row>
    <row r="24" spans="1:27" ht="12.75">
      <c r="A24" s="39"/>
      <c r="B24" s="40"/>
      <c r="E24" s="38" t="s">
        <v>46</v>
      </c>
      <c r="F24" s="38"/>
      <c r="G24" s="38"/>
      <c r="H24" s="38"/>
      <c r="I24" s="38"/>
      <c r="J24" s="38"/>
      <c r="L24" s="2"/>
      <c r="S24" s="36"/>
      <c r="T24" s="36"/>
      <c r="U24" s="36"/>
      <c r="V24" s="2"/>
      <c r="W24" s="38"/>
      <c r="X24" s="38"/>
      <c r="Y24" s="38"/>
      <c r="Z24" s="38"/>
      <c r="AA24" s="38"/>
    </row>
    <row r="25" spans="1:27" ht="12.75">
      <c r="A25" s="39" t="s">
        <v>47</v>
      </c>
      <c r="C25" s="40">
        <f>B20</f>
        <v>657200.7999999999</v>
      </c>
      <c r="L25" s="2"/>
      <c r="M25" s="41"/>
      <c r="N25" s="41"/>
      <c r="O25" s="41"/>
      <c r="P25" s="41"/>
      <c r="Q25" s="41"/>
      <c r="R25" s="41"/>
      <c r="V25" s="2"/>
      <c r="W25" s="38"/>
      <c r="X25" s="38"/>
      <c r="Y25" s="38"/>
      <c r="Z25" s="38"/>
      <c r="AA25" s="38"/>
    </row>
    <row r="26" spans="1:26" ht="15">
      <c r="A26" s="39" t="s">
        <v>48</v>
      </c>
      <c r="C26" s="40">
        <f>C20+X20</f>
        <v>675924.708</v>
      </c>
      <c r="D26" s="37"/>
      <c r="E26" s="42" t="s">
        <v>49</v>
      </c>
      <c r="F26" s="42"/>
      <c r="G26" s="42"/>
      <c r="H26" s="42"/>
      <c r="I26" s="42"/>
      <c r="J26" s="42"/>
      <c r="K26" s="42"/>
      <c r="L26" s="42">
        <v>16</v>
      </c>
      <c r="R26" s="36"/>
      <c r="S26" s="36"/>
      <c r="T26" s="36"/>
      <c r="U26" s="36"/>
      <c r="V26" s="36"/>
      <c r="W26" s="36"/>
      <c r="X26" s="36"/>
      <c r="Y26" s="41"/>
      <c r="Z26" s="41"/>
    </row>
    <row r="27" spans="2:12" ht="15">
      <c r="B27" s="2"/>
      <c r="E27" s="43" t="s">
        <v>50</v>
      </c>
      <c r="F27" s="44"/>
      <c r="G27" s="44"/>
      <c r="H27" s="44"/>
      <c r="I27" s="44"/>
      <c r="J27" s="44"/>
      <c r="K27" s="44"/>
      <c r="L27" s="45"/>
    </row>
    <row r="28" spans="1:21" ht="15.75">
      <c r="A28" s="46"/>
      <c r="B28" s="47">
        <v>8.72</v>
      </c>
      <c r="C28" s="37"/>
      <c r="E28" s="48" t="s">
        <v>51</v>
      </c>
      <c r="F28" s="49"/>
      <c r="G28" s="49"/>
      <c r="H28" s="49"/>
      <c r="I28" s="49"/>
      <c r="J28" s="49"/>
      <c r="K28" s="50"/>
      <c r="L28" s="42"/>
      <c r="N28" s="36"/>
      <c r="O28" s="36"/>
      <c r="P28" s="36"/>
      <c r="Q28" s="36"/>
      <c r="R28" s="36"/>
      <c r="S28" s="36"/>
      <c r="T28" s="36"/>
      <c r="U28" s="36"/>
    </row>
    <row r="29" spans="1:21" ht="15.75">
      <c r="A29" s="51"/>
      <c r="B29" s="47">
        <v>3.36</v>
      </c>
      <c r="C29" s="2"/>
      <c r="D29" s="52"/>
      <c r="E29" s="48" t="s">
        <v>52</v>
      </c>
      <c r="F29" s="49"/>
      <c r="G29" s="49"/>
      <c r="H29" s="49"/>
      <c r="I29" s="49"/>
      <c r="J29" s="49"/>
      <c r="K29" s="50"/>
      <c r="L29" s="42">
        <v>3</v>
      </c>
      <c r="O29" s="53"/>
      <c r="P29" s="52"/>
      <c r="Q29" s="52"/>
      <c r="S29" s="47"/>
      <c r="T29" s="47"/>
      <c r="U29" s="47"/>
    </row>
    <row r="30" spans="1:23" ht="15.75">
      <c r="A30" s="51"/>
      <c r="B30" s="47">
        <f>SUM(B28:B29)</f>
        <v>12.08</v>
      </c>
      <c r="D30" s="52"/>
      <c r="E30" s="42" t="s">
        <v>53</v>
      </c>
      <c r="F30" s="42"/>
      <c r="G30" s="42"/>
      <c r="H30" s="42"/>
      <c r="I30" s="42"/>
      <c r="J30" s="42"/>
      <c r="K30" s="42"/>
      <c r="L30" s="42">
        <v>6</v>
      </c>
      <c r="O30" s="53"/>
      <c r="P30" s="52"/>
      <c r="Q30" s="52"/>
      <c r="S30" s="47"/>
      <c r="T30" s="47"/>
      <c r="U30" s="47"/>
      <c r="W30" s="54"/>
    </row>
    <row r="31" spans="1:22" ht="15.75">
      <c r="A31" s="55"/>
      <c r="B31" s="56" t="s">
        <v>54</v>
      </c>
      <c r="C31" s="56"/>
      <c r="D31" s="57"/>
      <c r="E31" s="58" t="s">
        <v>55</v>
      </c>
      <c r="F31" s="58"/>
      <c r="G31" s="58"/>
      <c r="H31" s="58"/>
      <c r="I31" s="58"/>
      <c r="J31" s="58"/>
      <c r="K31" s="58"/>
      <c r="L31" s="42">
        <v>7</v>
      </c>
      <c r="M31" s="41"/>
      <c r="N31" s="41"/>
      <c r="O31" s="53"/>
      <c r="S31" s="59"/>
      <c r="T31" s="59"/>
      <c r="U31" s="59"/>
      <c r="V31" s="59"/>
    </row>
    <row r="32" spans="15:22" ht="15.75">
      <c r="O32" s="56"/>
      <c r="P32" s="56"/>
      <c r="Q32" s="60"/>
      <c r="S32" s="59"/>
      <c r="T32" s="59"/>
      <c r="U32" s="59"/>
      <c r="V32" s="59"/>
    </row>
  </sheetData>
  <sheetProtection/>
  <mergeCells count="20">
    <mergeCell ref="E29:K29"/>
    <mergeCell ref="B31:C31"/>
    <mergeCell ref="E31:K31"/>
    <mergeCell ref="O32:P32"/>
    <mergeCell ref="E23:J23"/>
    <mergeCell ref="E24:J24"/>
    <mergeCell ref="W24:AA24"/>
    <mergeCell ref="W25:AA25"/>
    <mergeCell ref="E27:L27"/>
    <mergeCell ref="E28:K28"/>
    <mergeCell ref="C2:P2"/>
    <mergeCell ref="AA3:AA7"/>
    <mergeCell ref="A5:A7"/>
    <mergeCell ref="B5:B7"/>
    <mergeCell ref="C5:W5"/>
    <mergeCell ref="X5:X7"/>
    <mergeCell ref="Y5:Y7"/>
    <mergeCell ref="Z5:Z7"/>
    <mergeCell ref="C6:C7"/>
    <mergeCell ref="D6:W6"/>
  </mergeCells>
  <printOptions/>
  <pageMargins left="0" right="0" top="0" bottom="0" header="0" footer="0"/>
  <pageSetup horizontalDpi="600" verticalDpi="600" orientation="landscape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User3</cp:lastModifiedBy>
  <dcterms:created xsi:type="dcterms:W3CDTF">2022-04-15T06:52:49Z</dcterms:created>
  <dcterms:modified xsi:type="dcterms:W3CDTF">2022-04-15T06:53:03Z</dcterms:modified>
  <cp:category/>
  <cp:version/>
  <cp:contentType/>
  <cp:contentStatus/>
</cp:coreProperties>
</file>