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к,1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РКЦ  4053,8+нежилые  31,9  м2</t>
        </r>
      </text>
    </comment>
  </commentList>
</comments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<sst xmlns="http://schemas.openxmlformats.org/spreadsheetml/2006/main" count="57" uniqueCount="57">
  <si>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Л И Ц Е В О Й   С Ч Е Т</t>
  </si>
  <si>
    <t xml:space="preserve"> улица     Карла-Маркса,    дом    1</t>
  </si>
  <si>
    <t>Сводная  за 2021год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</si>
  <si>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</si>
  <si>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</si>
  <si>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</si>
  <si>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</si>
  <si>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</si>
  <si>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</si>
  <si>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</si>
  <si>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</si>
  <si>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</si>
  <si>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</si>
  <si>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</si>
  <si>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</si>
  <si>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</si>
  <si>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</si>
  <si>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</si>
  <si>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</si>
  <si>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</si>
  <si>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</si>
  <si>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</si>
  <si>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</si>
  <si>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</si>
  <si>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</si>
  <si>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</si>
  <si>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</si>
  <si>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</si>
  <si>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</si>
  <si>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</si>
  <si>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</si>
  <si>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</si>
  <si>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</si>
  <si>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</si>
  <si>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</si>
  <si>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</si>
  <si>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</si>
  <si>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</si>
  <si>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</si>
  <si>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</si>
  <si>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</si>
  <si>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</si>
  <si>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</si>
  <si>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</si>
  <si>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  2021г.</t>
  </si>
  <si>
    <t>СОИ(эл.энергия) 1,95 руб./м2</t>
  </si>
  <si>
    <t>СОИ(     вода )               0,06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</si>
  <si>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</si>
  <si>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</si>
  <si>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</si>
  <si>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</si>
  <si>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>Тех. обслуживание УУТЭ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</si>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</sst>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u val="single"/>
      <sz val="10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2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8">
        <row r="8">
          <cell r="L8">
            <v>50167.2</v>
          </cell>
          <cell r="Q8">
            <v>455.0200099115542</v>
          </cell>
          <cell r="R8">
            <v>305.40634583351243</v>
          </cell>
          <cell r="AE8">
            <v>104468.36</v>
          </cell>
        </row>
        <row r="9">
          <cell r="L9">
            <v>51289.46</v>
          </cell>
          <cell r="Q9">
            <v>291.8540172670531</v>
          </cell>
          <cell r="R9">
            <v>510.8817099776054</v>
          </cell>
          <cell r="AE9">
            <v>107865.28</v>
          </cell>
        </row>
        <row r="10">
          <cell r="L10">
            <v>56766.75</v>
          </cell>
          <cell r="Q10">
            <v>519.4845922857154</v>
          </cell>
          <cell r="AE10">
            <v>105784.91</v>
          </cell>
        </row>
        <row r="11">
          <cell r="L11">
            <v>45793.06</v>
          </cell>
          <cell r="Q11">
            <v>454.55389016778514</v>
          </cell>
          <cell r="R11">
            <v>824.755719427975</v>
          </cell>
          <cell r="AE11">
            <v>114678.23</v>
          </cell>
        </row>
        <row r="12">
          <cell r="L12">
            <v>76761.41</v>
          </cell>
          <cell r="Q12">
            <v>606.5393464158553</v>
          </cell>
          <cell r="R12">
            <v>2170.283034373864</v>
          </cell>
          <cell r="AE12">
            <v>93799.45</v>
          </cell>
        </row>
        <row r="13">
          <cell r="L13">
            <v>58042.24</v>
          </cell>
          <cell r="Q13">
            <v>573.7582317099386</v>
          </cell>
          <cell r="R13">
            <v>1147.456249633593</v>
          </cell>
          <cell r="AE13">
            <v>90443.59</v>
          </cell>
        </row>
        <row r="14">
          <cell r="L14">
            <v>55829.63</v>
          </cell>
          <cell r="Q14">
            <v>502.76987415921803</v>
          </cell>
          <cell r="AE14">
            <v>89544.5</v>
          </cell>
        </row>
        <row r="15">
          <cell r="L15">
            <v>57615.94</v>
          </cell>
          <cell r="Q15">
            <v>367.15216042960486</v>
          </cell>
          <cell r="AE15">
            <v>86859.1</v>
          </cell>
        </row>
        <row r="16">
          <cell r="L16">
            <v>68792.16</v>
          </cell>
          <cell r="Q16">
            <v>575.848640921118</v>
          </cell>
          <cell r="R16">
            <v>3071.442773984515</v>
          </cell>
          <cell r="AE16">
            <v>72997.48</v>
          </cell>
        </row>
        <row r="17">
          <cell r="L17">
            <v>65377.14</v>
          </cell>
          <cell r="Q17">
            <v>508.5220643078523</v>
          </cell>
          <cell r="R17">
            <v>2882.672481601482</v>
          </cell>
          <cell r="AE17">
            <v>64909.15</v>
          </cell>
        </row>
        <row r="18">
          <cell r="L18">
            <v>60738.91</v>
          </cell>
          <cell r="Q18">
            <v>359.7899400851237</v>
          </cell>
          <cell r="R18">
            <v>60.58606050894424</v>
          </cell>
          <cell r="AE18">
            <v>61450.6</v>
          </cell>
        </row>
        <row r="19">
          <cell r="L19">
            <v>57791.67</v>
          </cell>
          <cell r="Q19">
            <v>319.63741572638486</v>
          </cell>
          <cell r="R19">
            <v>2508.336419537018</v>
          </cell>
          <cell r="AE19">
            <v>64590.26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8">
        <row r="8">
          <cell r="S8">
            <v>1637.2128036644613</v>
          </cell>
        </row>
        <row r="9">
          <cell r="S9">
            <v>1644.0068712553202</v>
          </cell>
        </row>
        <row r="10">
          <cell r="S10">
            <v>1726.3486641131717</v>
          </cell>
        </row>
        <row r="11">
          <cell r="S11">
            <v>1518.949257172784</v>
          </cell>
        </row>
        <row r="12">
          <cell r="S12">
            <v>1628.3159688270678</v>
          </cell>
        </row>
        <row r="13">
          <cell r="S13">
            <v>1728.5599154078552</v>
          </cell>
        </row>
        <row r="14">
          <cell r="S14">
            <v>1715.5323280349248</v>
          </cell>
        </row>
        <row r="15">
          <cell r="S15">
            <v>1654.8844773492065</v>
          </cell>
        </row>
        <row r="16">
          <cell r="S16">
            <v>1778.3241394183608</v>
          </cell>
        </row>
        <row r="17">
          <cell r="S17">
            <v>1548.8031018631066</v>
          </cell>
        </row>
        <row r="18">
          <cell r="S18">
            <v>1634.358097497489</v>
          </cell>
        </row>
        <row r="19">
          <cell r="S19">
            <v>1929.8127392706256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17">
      <selection activeCell="M25" sqref="M25"/>
    </sheetView>
  </sheetViews>
  <sheetFormatPr defaultColWidth="9.140625" defaultRowHeight="12.75"/>
  <cols>
    <col min="1" max="1" width="14.421875" style="0" customWidth="1"/>
    <col min="2" max="2" width="10.140625" style="0" customWidth="1"/>
    <col min="3" max="3" width="10.8515625" style="0" customWidth="1"/>
    <col min="4" max="5" width="7.00390625" style="0" customWidth="1"/>
    <col min="6" max="6" width="8.28125" style="0" customWidth="1"/>
    <col min="7" max="7" width="7.57421875" style="0" customWidth="1"/>
    <col min="8" max="8" width="8.7109375" style="0" customWidth="1"/>
    <col min="9" max="9" width="8.140625" style="0" customWidth="1"/>
    <col min="10" max="10" width="6.421875" style="0" customWidth="1"/>
    <col min="11" max="11" width="4.28125" style="0" customWidth="1"/>
    <col min="12" max="12" width="5.00390625" style="0" customWidth="1"/>
    <col min="13" max="13" width="6.00390625" style="0" customWidth="1"/>
    <col min="14" max="14" width="6.8515625" style="0" customWidth="1"/>
    <col min="15" max="15" width="6.7109375" style="0" customWidth="1"/>
    <col min="16" max="16" width="7.00390625" style="0" customWidth="1"/>
    <col min="17" max="17" width="5.8515625" style="0" customWidth="1"/>
    <col min="18" max="18" width="6.421875" style="0" customWidth="1"/>
    <col min="19" max="19" width="7.00390625" style="0" customWidth="1"/>
    <col min="20" max="20" width="6.57421875" style="0" customWidth="1"/>
    <col min="21" max="21" width="6.8515625" style="0" customWidth="1"/>
    <col min="22" max="22" width="6.7109375" style="0" customWidth="1"/>
    <col min="23" max="23" width="6.421875" style="0" customWidth="1"/>
    <col min="25" max="25" width="9.421875" style="0" customWidth="1"/>
    <col min="26" max="26" width="8.8515625" style="0" customWidth="1"/>
    <col min="27" max="27" width="9.28125" style="0" customWidth="1"/>
  </cols>
  <sheetData>
    <row r="1" spans="1:12" ht="15">
      <c r="A1" s="1" t="s">
        <v>0</v>
      </c>
      <c r="L1" s="2"/>
    </row>
    <row r="2" spans="1:15" ht="14.25">
      <c r="A2" s="2"/>
      <c r="B2">
        <f>4053.8+31.9</f>
        <v>4085.7000000000003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4" t="s">
        <v>3</v>
      </c>
    </row>
    <row r="4" ht="12.75">
      <c r="AA4" s="5"/>
    </row>
    <row r="5" spans="1:27" ht="12.75" customHeight="1">
      <c r="A5" s="6">
        <v>2021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4" t="s">
        <v>6</v>
      </c>
      <c r="Y5" s="4" t="s">
        <v>7</v>
      </c>
      <c r="Z5" s="10" t="s">
        <v>8</v>
      </c>
      <c r="AA5" s="5"/>
    </row>
    <row r="6" spans="1:27" ht="12.75">
      <c r="A6" s="11"/>
      <c r="B6" s="11"/>
      <c r="C6" s="12" t="s">
        <v>9</v>
      </c>
      <c r="D6" s="13" t="s">
        <v>10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14"/>
      <c r="Y6" s="14"/>
      <c r="Z6" s="10"/>
      <c r="AA6" s="5"/>
    </row>
    <row r="7" spans="1:27" ht="102">
      <c r="A7" s="15"/>
      <c r="B7" s="15"/>
      <c r="C7" s="16"/>
      <c r="D7" s="17" t="s">
        <v>11</v>
      </c>
      <c r="E7" s="17" t="s">
        <v>12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8" t="s">
        <v>18</v>
      </c>
      <c r="L7" s="19" t="s">
        <v>19</v>
      </c>
      <c r="M7" s="19" t="s">
        <v>20</v>
      </c>
      <c r="N7" s="20" t="s">
        <v>21</v>
      </c>
      <c r="O7" s="19" t="s">
        <v>22</v>
      </c>
      <c r="P7" s="19" t="s">
        <v>23</v>
      </c>
      <c r="Q7" s="18" t="s">
        <v>24</v>
      </c>
      <c r="R7" s="18" t="s">
        <v>25</v>
      </c>
      <c r="S7" s="18" t="s">
        <v>26</v>
      </c>
      <c r="T7" s="18" t="s">
        <v>27</v>
      </c>
      <c r="U7" s="18" t="s">
        <v>28</v>
      </c>
      <c r="V7" s="18" t="s">
        <v>29</v>
      </c>
      <c r="W7" s="18" t="s">
        <v>30</v>
      </c>
      <c r="X7" s="21"/>
      <c r="Y7" s="21"/>
      <c r="Z7" s="10"/>
      <c r="AA7" s="22"/>
    </row>
    <row r="8" spans="1:27" ht="23.25" customHeight="1">
      <c r="A8" s="23" t="s">
        <v>31</v>
      </c>
      <c r="B8" s="24">
        <f>'[1]КМар 1'!$L$8</f>
        <v>50167.2</v>
      </c>
      <c r="C8" s="24">
        <f>8.3*4053.8+7.4*31.9+(1.89+0.06)*B2</f>
        <v>41849.715</v>
      </c>
      <c r="D8" s="25">
        <f>C8*60/100</f>
        <v>25109.828999999998</v>
      </c>
      <c r="E8" s="25">
        <f>D8*28/100</f>
        <v>7030.752119999999</v>
      </c>
      <c r="F8" s="24">
        <v>2988.16</v>
      </c>
      <c r="G8" s="24">
        <f>'[1]КМар 1'!$Q8</f>
        <v>455.0200099115542</v>
      </c>
      <c r="H8" s="24">
        <f>'[1]КМар 1'!$R8</f>
        <v>305.40634583351243</v>
      </c>
      <c r="I8" s="24">
        <f>'[2]КМар 1'!$S8</f>
        <v>1637.2128036644613</v>
      </c>
      <c r="J8" s="25">
        <f>C8-(D8+E8+F8+G8+H8+I8)</f>
        <v>4323.334720590472</v>
      </c>
      <c r="K8" s="23"/>
      <c r="L8" s="23">
        <v>134.83</v>
      </c>
      <c r="M8" s="26">
        <v>18966</v>
      </c>
      <c r="N8" s="26"/>
      <c r="O8" s="23"/>
      <c r="P8" s="27"/>
      <c r="Q8" s="27"/>
      <c r="R8" s="27"/>
      <c r="S8" s="27"/>
      <c r="T8" s="27"/>
      <c r="U8" s="27"/>
      <c r="V8" s="27"/>
      <c r="W8" s="27">
        <v>4310</v>
      </c>
      <c r="X8" s="23">
        <f>SUM(K8:W8)</f>
        <v>23410.83</v>
      </c>
      <c r="Y8" s="24">
        <f>C8+X8</f>
        <v>65260.545</v>
      </c>
      <c r="Z8" s="24">
        <f>B8-C8-X8</f>
        <v>-15093.345000000001</v>
      </c>
      <c r="AA8" s="23">
        <f>'[1]КМар 1'!$AE$8</f>
        <v>104468.36</v>
      </c>
    </row>
    <row r="9" spans="1:27" ht="23.25" customHeight="1">
      <c r="A9" s="23" t="s">
        <v>32</v>
      </c>
      <c r="B9" s="24">
        <f>'[1]КМар 1'!$L$9</f>
        <v>51289.46</v>
      </c>
      <c r="C9" s="24">
        <f>8.3*4053.8+7.4*31.9+(1.89+0.06)*B2</f>
        <v>41849.715</v>
      </c>
      <c r="D9" s="25">
        <f aca="true" t="shared" si="0" ref="D9:D19">C9*60/100</f>
        <v>25109.828999999998</v>
      </c>
      <c r="E9" s="25">
        <f aca="true" t="shared" si="1" ref="E9:E20">D9*28/100</f>
        <v>7030.752119999999</v>
      </c>
      <c r="F9" s="24">
        <v>1486.72</v>
      </c>
      <c r="G9" s="24">
        <f>'[1]КМар 1'!$Q9</f>
        <v>291.8540172670531</v>
      </c>
      <c r="H9" s="24">
        <f>'[1]КМар 1'!$R9</f>
        <v>510.8817099776054</v>
      </c>
      <c r="I9" s="24">
        <f>'[2]КМар 1'!$S9</f>
        <v>1644.0068712553202</v>
      </c>
      <c r="J9" s="25">
        <f aca="true" t="shared" si="2" ref="J9:J19">C9-(D9+E9+F9+G9+H9+I9)</f>
        <v>5775.671281500021</v>
      </c>
      <c r="K9" s="23"/>
      <c r="L9" s="23">
        <v>134.83</v>
      </c>
      <c r="M9" s="23"/>
      <c r="N9" s="23"/>
      <c r="O9" s="23"/>
      <c r="P9" s="27"/>
      <c r="Q9" s="27"/>
      <c r="R9" s="27"/>
      <c r="S9" s="27"/>
      <c r="T9" s="27">
        <v>9000</v>
      </c>
      <c r="U9" s="27"/>
      <c r="V9" s="27"/>
      <c r="W9" s="27"/>
      <c r="X9" s="23">
        <f>K9+L9+M9+N9+O9+P9+V9+W9+R9+S9+T9+U9</f>
        <v>9134.83</v>
      </c>
      <c r="Y9" s="24">
        <f aca="true" t="shared" si="3" ref="Y9:Y19">C9+X9</f>
        <v>50984.545</v>
      </c>
      <c r="Z9" s="24">
        <f aca="true" t="shared" si="4" ref="Z9:Z19">B9-C9-X9</f>
        <v>304.9150000000027</v>
      </c>
      <c r="AA9" s="24">
        <f>'[1]КМар 1'!$AE$9</f>
        <v>107865.28</v>
      </c>
    </row>
    <row r="10" spans="1:27" ht="23.25" customHeight="1">
      <c r="A10" s="23" t="s">
        <v>33</v>
      </c>
      <c r="B10" s="24">
        <f>'[1]КМар 1'!$L$10</f>
        <v>56766.75</v>
      </c>
      <c r="C10" s="24">
        <f>8.3*4053.8+7.4*31.9+(1.89+0.06)*B2</f>
        <v>41849.715</v>
      </c>
      <c r="D10" s="25">
        <f>C10*60/100</f>
        <v>25109.828999999998</v>
      </c>
      <c r="E10" s="25">
        <f t="shared" si="1"/>
        <v>7030.752119999999</v>
      </c>
      <c r="F10" s="24">
        <v>3624.8</v>
      </c>
      <c r="G10" s="24">
        <f>'[1]КМар 1'!$Q10</f>
        <v>519.4845922857154</v>
      </c>
      <c r="H10" s="24">
        <v>6069.6</v>
      </c>
      <c r="I10" s="24">
        <f>'[2]КМар 1'!$S10</f>
        <v>1726.3486641131717</v>
      </c>
      <c r="J10" s="25">
        <f t="shared" si="2"/>
        <v>-2231.099376398888</v>
      </c>
      <c r="K10" s="23"/>
      <c r="L10" s="23">
        <v>134.83</v>
      </c>
      <c r="M10" s="23"/>
      <c r="N10" s="23"/>
      <c r="O10" s="23"/>
      <c r="P10" s="27"/>
      <c r="Q10" s="27"/>
      <c r="R10" s="27"/>
      <c r="S10" s="27">
        <v>20690</v>
      </c>
      <c r="T10" s="27"/>
      <c r="U10" s="27"/>
      <c r="V10" s="27"/>
      <c r="W10" s="27"/>
      <c r="X10" s="23">
        <f aca="true" t="shared" si="5" ref="X10:X19">K10+L10+M10+N10+O10+P10+V10+W10+R10+S10</f>
        <v>20824.83</v>
      </c>
      <c r="Y10" s="24">
        <f t="shared" si="3"/>
        <v>62674.545</v>
      </c>
      <c r="Z10" s="24">
        <f t="shared" si="4"/>
        <v>-5907.794999999998</v>
      </c>
      <c r="AA10" s="24">
        <f>'[1]КМар 1'!$AE$10</f>
        <v>105784.91</v>
      </c>
    </row>
    <row r="11" spans="1:27" ht="23.25" customHeight="1">
      <c r="A11" s="23" t="s">
        <v>34</v>
      </c>
      <c r="B11" s="24">
        <f>'[1]КМар 1'!$L$11</f>
        <v>45793.06</v>
      </c>
      <c r="C11" s="24">
        <f>8.3*4053.8+7.4*31.9+(1.89+0.06)*B2</f>
        <v>41849.715</v>
      </c>
      <c r="D11" s="25">
        <f t="shared" si="0"/>
        <v>25109.828999999998</v>
      </c>
      <c r="E11" s="25">
        <f t="shared" si="1"/>
        <v>7030.752119999999</v>
      </c>
      <c r="F11" s="24">
        <v>1911.92</v>
      </c>
      <c r="G11" s="24">
        <f>'[1]КМар 1'!$Q11</f>
        <v>454.55389016778514</v>
      </c>
      <c r="H11" s="24">
        <f>'[1]КМар 1'!$R11</f>
        <v>824.755719427975</v>
      </c>
      <c r="I11" s="24">
        <f>'[2]КМар 1'!$S11</f>
        <v>1518.949257172784</v>
      </c>
      <c r="J11" s="25">
        <f t="shared" si="2"/>
        <v>4998.955013231462</v>
      </c>
      <c r="K11" s="23"/>
      <c r="L11" s="23">
        <v>134.83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3">
        <f t="shared" si="5"/>
        <v>134.83</v>
      </c>
      <c r="Y11" s="24">
        <f t="shared" si="3"/>
        <v>41984.545</v>
      </c>
      <c r="Z11" s="24">
        <f t="shared" si="4"/>
        <v>3808.5150000000012</v>
      </c>
      <c r="AA11" s="24">
        <f>'[1]КМар 1'!$AE$11</f>
        <v>114678.23</v>
      </c>
    </row>
    <row r="12" spans="1:27" ht="23.25" customHeight="1">
      <c r="A12" s="23" t="s">
        <v>35</v>
      </c>
      <c r="B12" s="24">
        <f>'[1]КМар 1'!$L$12</f>
        <v>76761.41</v>
      </c>
      <c r="C12" s="24">
        <f>8.3*4053.8+7.4*31.9+(1.89+0.06)*B2</f>
        <v>41849.715</v>
      </c>
      <c r="D12" s="25">
        <f t="shared" si="0"/>
        <v>25109.828999999998</v>
      </c>
      <c r="E12" s="25">
        <f t="shared" si="1"/>
        <v>7030.752119999999</v>
      </c>
      <c r="F12" s="24">
        <v>3635.84</v>
      </c>
      <c r="G12" s="24">
        <f>'[1]КМар 1'!$Q12</f>
        <v>606.5393464158553</v>
      </c>
      <c r="H12" s="24">
        <f>'[1]КМар 1'!$R12</f>
        <v>2170.283034373864</v>
      </c>
      <c r="I12" s="24">
        <f>'[2]КМар 1'!$S12</f>
        <v>1628.3159688270678</v>
      </c>
      <c r="J12" s="25">
        <f t="shared" si="2"/>
        <v>1668.1555303832138</v>
      </c>
      <c r="K12" s="23"/>
      <c r="L12" s="23">
        <v>134.83</v>
      </c>
      <c r="M12" s="27"/>
      <c r="N12" s="27"/>
      <c r="O12" s="27"/>
      <c r="P12" s="27"/>
      <c r="Q12" s="27"/>
      <c r="R12" s="27"/>
      <c r="S12" s="27">
        <v>3090</v>
      </c>
      <c r="T12" s="27"/>
      <c r="U12" s="27">
        <v>2950</v>
      </c>
      <c r="V12" s="27"/>
      <c r="W12" s="27"/>
      <c r="X12" s="23">
        <f>K12+L12+M12+N12+O12+P12+V12+W12+R12+S12+T12+U12</f>
        <v>6174.83</v>
      </c>
      <c r="Y12" s="24">
        <f t="shared" si="3"/>
        <v>48024.545</v>
      </c>
      <c r="Z12" s="24">
        <f t="shared" si="4"/>
        <v>28736.865000000005</v>
      </c>
      <c r="AA12" s="24">
        <f>'[1]КМар 1'!$AE$12</f>
        <v>93799.45</v>
      </c>
    </row>
    <row r="13" spans="1:27" ht="23.25" customHeight="1">
      <c r="A13" s="23" t="s">
        <v>36</v>
      </c>
      <c r="B13" s="24">
        <f>'[1]КМар 1'!$L$13</f>
        <v>58042.24</v>
      </c>
      <c r="C13" s="24">
        <f>8.3*4053.8+7.4*31.9+(1.89+0.06)*B2</f>
        <v>41849.715</v>
      </c>
      <c r="D13" s="25">
        <f t="shared" si="0"/>
        <v>25109.828999999998</v>
      </c>
      <c r="E13" s="25">
        <f t="shared" si="1"/>
        <v>7030.752119999999</v>
      </c>
      <c r="F13" s="24">
        <v>2123.36</v>
      </c>
      <c r="G13" s="24">
        <f>'[1]КМар 1'!$Q13</f>
        <v>573.7582317099386</v>
      </c>
      <c r="H13" s="24">
        <f>'[1]КМар 1'!$R13</f>
        <v>1147.456249633593</v>
      </c>
      <c r="I13" s="24">
        <f>'[2]КМар 1'!$S13</f>
        <v>1728.5599154078552</v>
      </c>
      <c r="J13" s="25">
        <f t="shared" si="2"/>
        <v>4135.999483248619</v>
      </c>
      <c r="K13" s="23"/>
      <c r="L13" s="23">
        <v>134.83</v>
      </c>
      <c r="M13" s="27"/>
      <c r="N13" s="27"/>
      <c r="O13" s="27"/>
      <c r="P13" s="27"/>
      <c r="Q13" s="27"/>
      <c r="R13" s="27"/>
      <c r="S13" s="27"/>
      <c r="T13" s="27"/>
      <c r="U13" s="27">
        <v>2950</v>
      </c>
      <c r="V13" s="27"/>
      <c r="W13" s="27"/>
      <c r="X13" s="23">
        <f>K13+L13+M13+N13+O13+P13+V13+W13+R13+S13+T13+U13</f>
        <v>3084.83</v>
      </c>
      <c r="Y13" s="24">
        <f t="shared" si="3"/>
        <v>44934.545</v>
      </c>
      <c r="Z13" s="24">
        <f t="shared" si="4"/>
        <v>13107.695000000002</v>
      </c>
      <c r="AA13" s="24">
        <f>'[1]КМар 1'!$AE$13</f>
        <v>90443.59</v>
      </c>
    </row>
    <row r="14" spans="1:27" ht="23.25" customHeight="1">
      <c r="A14" s="23" t="s">
        <v>37</v>
      </c>
      <c r="B14" s="24">
        <f>'[1]КМар 1'!$L$14</f>
        <v>55829.63</v>
      </c>
      <c r="C14" s="24">
        <f>8.3*4053.8+7.4*31.9+(1.95+0.06)*B2</f>
        <v>42094.856999999996</v>
      </c>
      <c r="D14" s="25">
        <f t="shared" si="0"/>
        <v>25256.9142</v>
      </c>
      <c r="E14" s="25">
        <f t="shared" si="1"/>
        <v>7071.935976</v>
      </c>
      <c r="F14" s="24">
        <v>4389.18</v>
      </c>
      <c r="G14" s="24">
        <f>'[1]КМар 1'!$Q14</f>
        <v>502.76987415921803</v>
      </c>
      <c r="H14" s="24">
        <v>2762</v>
      </c>
      <c r="I14" s="24">
        <f>'[2]КМар 1'!$S14</f>
        <v>1715.5323280349248</v>
      </c>
      <c r="J14" s="25">
        <f t="shared" si="2"/>
        <v>396.5246218058528</v>
      </c>
      <c r="K14" s="23"/>
      <c r="L14" s="23">
        <v>134.83</v>
      </c>
      <c r="M14" s="27"/>
      <c r="N14" s="27"/>
      <c r="O14" s="27"/>
      <c r="P14" s="27"/>
      <c r="Q14" s="27">
        <v>71000</v>
      </c>
      <c r="R14" s="27"/>
      <c r="S14" s="27"/>
      <c r="T14" s="27"/>
      <c r="U14" s="27"/>
      <c r="V14" s="27"/>
      <c r="W14" s="27"/>
      <c r="X14" s="23">
        <f>K14+L14+M14+N14+O14+P14+V14+W14+R14+S14+Q14+T14+U14</f>
        <v>71134.83</v>
      </c>
      <c r="Y14" s="24">
        <f t="shared" si="3"/>
        <v>113229.687</v>
      </c>
      <c r="Z14" s="24">
        <f t="shared" si="4"/>
        <v>-57400.057</v>
      </c>
      <c r="AA14" s="24">
        <f>'[1]КМар 1'!$AE$14</f>
        <v>89544.5</v>
      </c>
    </row>
    <row r="15" spans="1:27" ht="23.25" customHeight="1">
      <c r="A15" s="23" t="s">
        <v>38</v>
      </c>
      <c r="B15" s="24">
        <f>'[1]КМар 1'!$L$15</f>
        <v>57615.94</v>
      </c>
      <c r="C15" s="24">
        <f>8.3*4053.8+7.4*31.9+(1.95+0.06)*B2</f>
        <v>42094.856999999996</v>
      </c>
      <c r="D15" s="25">
        <f t="shared" si="0"/>
        <v>25256.9142</v>
      </c>
      <c r="E15" s="25">
        <f t="shared" si="1"/>
        <v>7071.935976</v>
      </c>
      <c r="F15" s="24">
        <v>4190.02</v>
      </c>
      <c r="G15" s="24">
        <f>'[1]КМар 1'!$Q15</f>
        <v>367.15216042960486</v>
      </c>
      <c r="H15" s="24">
        <v>2994.29</v>
      </c>
      <c r="I15" s="24">
        <f>'[2]КМар 1'!$S15</f>
        <v>1654.8844773492065</v>
      </c>
      <c r="J15" s="25">
        <f t="shared" si="2"/>
        <v>559.6601862211828</v>
      </c>
      <c r="K15" s="23"/>
      <c r="L15" s="23">
        <v>134.83</v>
      </c>
      <c r="M15" s="27"/>
      <c r="N15" s="27">
        <v>41200</v>
      </c>
      <c r="O15" s="27"/>
      <c r="P15" s="27"/>
      <c r="Q15" s="27"/>
      <c r="R15" s="27"/>
      <c r="S15" s="27"/>
      <c r="T15" s="27"/>
      <c r="U15" s="27"/>
      <c r="V15" s="27">
        <v>15000</v>
      </c>
      <c r="W15" s="27"/>
      <c r="X15" s="23">
        <f t="shared" si="5"/>
        <v>56334.83</v>
      </c>
      <c r="Y15" s="24">
        <f t="shared" si="3"/>
        <v>98429.687</v>
      </c>
      <c r="Z15" s="24">
        <f t="shared" si="4"/>
        <v>-40813.746999999996</v>
      </c>
      <c r="AA15" s="24">
        <f>'[1]КМар 1'!$AE$15</f>
        <v>86859.1</v>
      </c>
    </row>
    <row r="16" spans="1:27" ht="23.25" customHeight="1">
      <c r="A16" s="23" t="s">
        <v>39</v>
      </c>
      <c r="B16" s="24">
        <f>'[1]КМар 1'!$L$16</f>
        <v>68792.16</v>
      </c>
      <c r="C16" s="24">
        <f>8.3*4053.8+7.4*31.9+(1.95+0.06)*B2</f>
        <v>42094.856999999996</v>
      </c>
      <c r="D16" s="25">
        <f t="shared" si="0"/>
        <v>25256.9142</v>
      </c>
      <c r="E16" s="25">
        <f t="shared" si="1"/>
        <v>7071.935976</v>
      </c>
      <c r="F16" s="24">
        <v>3021.87</v>
      </c>
      <c r="G16" s="24">
        <f>'[1]КМар 1'!$Q16</f>
        <v>575.848640921118</v>
      </c>
      <c r="H16" s="24">
        <f>'[1]КМар 1'!$R16</f>
        <v>3071.442773984515</v>
      </c>
      <c r="I16" s="24">
        <f>'[2]КМар 1'!$S16</f>
        <v>1778.3241394183608</v>
      </c>
      <c r="J16" s="25">
        <f t="shared" si="2"/>
        <v>1318.521269675999</v>
      </c>
      <c r="K16" s="23"/>
      <c r="L16" s="23">
        <v>134.83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3">
        <f t="shared" si="5"/>
        <v>134.83</v>
      </c>
      <c r="Y16" s="24">
        <f t="shared" si="3"/>
        <v>42229.687</v>
      </c>
      <c r="Z16" s="24">
        <f t="shared" si="4"/>
        <v>26562.473000000005</v>
      </c>
      <c r="AA16" s="24">
        <f>'[1]КМар 1'!$AE$16</f>
        <v>72997.48</v>
      </c>
    </row>
    <row r="17" spans="1:27" ht="23.25" customHeight="1">
      <c r="A17" s="23" t="s">
        <v>40</v>
      </c>
      <c r="B17" s="24">
        <f>'[1]КМар 1'!$L$17</f>
        <v>65377.14</v>
      </c>
      <c r="C17" s="24">
        <f>8.72*4053.8+7.78*31.9+(1.95+0.06)*B2</f>
        <v>43809.575000000004</v>
      </c>
      <c r="D17" s="25">
        <f t="shared" si="0"/>
        <v>26285.745000000006</v>
      </c>
      <c r="E17" s="25">
        <f t="shared" si="1"/>
        <v>7360.008600000002</v>
      </c>
      <c r="F17" s="24">
        <v>4067.46</v>
      </c>
      <c r="G17" s="24">
        <f>'[1]КМар 1'!$Q17</f>
        <v>508.5220643078523</v>
      </c>
      <c r="H17" s="24">
        <f>'[1]КМар 1'!$R17</f>
        <v>2882.672481601482</v>
      </c>
      <c r="I17" s="24">
        <f>'[2]КМар 1'!$S17</f>
        <v>1548.8031018631066</v>
      </c>
      <c r="J17" s="25">
        <f t="shared" si="2"/>
        <v>1156.363752227553</v>
      </c>
      <c r="K17" s="23"/>
      <c r="L17" s="23">
        <v>134.83</v>
      </c>
      <c r="M17" s="27">
        <v>6845</v>
      </c>
      <c r="N17" s="27"/>
      <c r="O17" s="27"/>
      <c r="P17" s="27"/>
      <c r="Q17" s="27"/>
      <c r="R17" s="27">
        <v>32400</v>
      </c>
      <c r="S17" s="27"/>
      <c r="T17" s="27"/>
      <c r="U17" s="27"/>
      <c r="V17" s="27"/>
      <c r="W17" s="27"/>
      <c r="X17" s="23">
        <f t="shared" si="5"/>
        <v>39379.83</v>
      </c>
      <c r="Y17" s="24">
        <f t="shared" si="3"/>
        <v>83189.405</v>
      </c>
      <c r="Z17" s="24">
        <f t="shared" si="4"/>
        <v>-17812.265000000007</v>
      </c>
      <c r="AA17" s="24">
        <f>'[1]КМар 1'!$AE$17</f>
        <v>64909.15</v>
      </c>
    </row>
    <row r="18" spans="1:27" ht="23.25" customHeight="1">
      <c r="A18" s="23" t="s">
        <v>41</v>
      </c>
      <c r="B18" s="24">
        <f>'[1]КМар 1'!$L$18</f>
        <v>60738.91</v>
      </c>
      <c r="C18" s="24">
        <f>8.72*4053.8+7.78*31.9+(1.95+0.06)*B2</f>
        <v>43809.575000000004</v>
      </c>
      <c r="D18" s="25">
        <f t="shared" si="0"/>
        <v>26285.745000000006</v>
      </c>
      <c r="E18" s="25">
        <f t="shared" si="1"/>
        <v>7360.008600000002</v>
      </c>
      <c r="F18" s="24">
        <v>3971.71</v>
      </c>
      <c r="G18" s="24">
        <f>'[1]КМар 1'!$Q18</f>
        <v>359.7899400851237</v>
      </c>
      <c r="H18" s="24">
        <f>'[1]КМар 1'!$R18</f>
        <v>60.58606050894424</v>
      </c>
      <c r="I18" s="24">
        <f>'[2]КМар 1'!$S18</f>
        <v>1634.358097497489</v>
      </c>
      <c r="J18" s="25">
        <f t="shared" si="2"/>
        <v>4137.377301908433</v>
      </c>
      <c r="K18" s="23"/>
      <c r="L18" s="23">
        <v>134.83</v>
      </c>
      <c r="M18" s="27"/>
      <c r="N18" s="27"/>
      <c r="O18" s="27"/>
      <c r="P18" s="27"/>
      <c r="Q18" s="27"/>
      <c r="R18" s="27"/>
      <c r="S18" s="27">
        <v>8276</v>
      </c>
      <c r="T18" s="27"/>
      <c r="U18" s="27"/>
      <c r="V18" s="27"/>
      <c r="W18" s="27"/>
      <c r="X18" s="23">
        <f t="shared" si="5"/>
        <v>8410.83</v>
      </c>
      <c r="Y18" s="24">
        <f t="shared" si="3"/>
        <v>52220.405000000006</v>
      </c>
      <c r="Z18" s="24">
        <f t="shared" si="4"/>
        <v>8518.505</v>
      </c>
      <c r="AA18" s="24">
        <f>'[1]КМар 1'!$AE$18</f>
        <v>61450.6</v>
      </c>
    </row>
    <row r="19" spans="1:27" ht="23.25" customHeight="1">
      <c r="A19" s="23" t="s">
        <v>42</v>
      </c>
      <c r="B19" s="24">
        <f>'[1]КМар 1'!$L$19</f>
        <v>57791.67</v>
      </c>
      <c r="C19" s="24">
        <f>8.72*4053.8+7.78*31.9+(1.95+0.06)*B2</f>
        <v>43809.575000000004</v>
      </c>
      <c r="D19" s="25">
        <f t="shared" si="0"/>
        <v>26285.745000000006</v>
      </c>
      <c r="E19" s="25">
        <f t="shared" si="1"/>
        <v>7360.008600000002</v>
      </c>
      <c r="F19" s="24">
        <v>3519.77</v>
      </c>
      <c r="G19" s="24">
        <f>'[1]КМар 1'!$Q19</f>
        <v>319.63741572638486</v>
      </c>
      <c r="H19" s="24">
        <f>'[1]КМар 1'!$R19</f>
        <v>2508.336419537018</v>
      </c>
      <c r="I19" s="24">
        <f>'[2]КМар 1'!$S19</f>
        <v>1929.8127392706256</v>
      </c>
      <c r="J19" s="25">
        <f t="shared" si="2"/>
        <v>1886.2648254659725</v>
      </c>
      <c r="K19" s="23"/>
      <c r="L19" s="23">
        <v>134.83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>
        <v>1724</v>
      </c>
      <c r="X19" s="23">
        <f t="shared" si="5"/>
        <v>1858.83</v>
      </c>
      <c r="Y19" s="24">
        <f t="shared" si="3"/>
        <v>45668.405000000006</v>
      </c>
      <c r="Z19" s="24">
        <f t="shared" si="4"/>
        <v>12123.264999999994</v>
      </c>
      <c r="AA19" s="24">
        <f>'[1]КМар 1'!$AE$19</f>
        <v>64590.26</v>
      </c>
    </row>
    <row r="20" spans="1:27" ht="23.25" customHeight="1">
      <c r="A20" s="28" t="s">
        <v>43</v>
      </c>
      <c r="B20" s="29">
        <f>B8+B9+B10+B11+B12+B13+B14+B15+B16+B17+B18+B19</f>
        <v>704965.5700000001</v>
      </c>
      <c r="C20" s="29">
        <f>C8+C9+C10+C11+C12+C13+C14+C15+C16+C17+C18+C19</f>
        <v>508811.58600000007</v>
      </c>
      <c r="D20" s="30">
        <f>SUM(D8:D19)</f>
        <v>305286.9516</v>
      </c>
      <c r="E20" s="30">
        <f t="shared" si="1"/>
        <v>85480.346448</v>
      </c>
      <c r="F20" s="30">
        <f>SUM(F8:F19)</f>
        <v>38930.81</v>
      </c>
      <c r="G20" s="30">
        <f>SUM(G8:G19)</f>
        <v>5534.930183387202</v>
      </c>
      <c r="H20" s="30">
        <f>SUM(H8:H19)</f>
        <v>25307.710794878512</v>
      </c>
      <c r="I20" s="30">
        <f>SUM(I8:I19)</f>
        <v>20145.108363874377</v>
      </c>
      <c r="J20" s="30">
        <f>SUM(J8:J19)</f>
        <v>28125.728609859892</v>
      </c>
      <c r="K20" s="28">
        <f aca="true" t="shared" si="6" ref="K20:P20">K8+K9+K10+K11+K12+K13+K14+K15+K16+K17+K18+K19</f>
        <v>0</v>
      </c>
      <c r="L20" s="29">
        <f t="shared" si="6"/>
        <v>1617.9599999999998</v>
      </c>
      <c r="M20" s="28">
        <f t="shared" si="6"/>
        <v>25811</v>
      </c>
      <c r="N20" s="28">
        <f t="shared" si="6"/>
        <v>41200</v>
      </c>
      <c r="O20" s="28">
        <f t="shared" si="6"/>
        <v>0</v>
      </c>
      <c r="P20" s="28">
        <f t="shared" si="6"/>
        <v>0</v>
      </c>
      <c r="Q20" s="28">
        <f>SUM(Q8:Q19)</f>
        <v>71000</v>
      </c>
      <c r="R20" s="28">
        <f>R8+R9+R10+R11+R12+R13+R14+R15+R16+R17+R18+R19</f>
        <v>32400</v>
      </c>
      <c r="S20" s="28">
        <f>S8+S9+S10+S11+S12+S13+S14+S15+S16+S17+S18+S19</f>
        <v>32056</v>
      </c>
      <c r="T20" s="28">
        <f>SUM(T8:T19)</f>
        <v>9000</v>
      </c>
      <c r="U20" s="28">
        <f>SUM(U8:U19)</f>
        <v>5900</v>
      </c>
      <c r="V20" s="28">
        <f>V8+V9+V10+V11+V12+V13+V14+V15+V16+V17+V18+V19</f>
        <v>15000</v>
      </c>
      <c r="W20" s="28">
        <f>W8+W9+W10+W11+W12+W13+W14+W15+W16+W17+W18+W19</f>
        <v>6034</v>
      </c>
      <c r="X20" s="23">
        <f>K20+L20+M20+N20+O20+P20+V20+W20+R20+S20+Q20+T20+U20</f>
        <v>240018.96</v>
      </c>
      <c r="Y20" s="25">
        <f>C20+X20</f>
        <v>748830.5460000001</v>
      </c>
      <c r="Z20" s="25">
        <f>B20-C20-X20</f>
        <v>-43864.975999999995</v>
      </c>
      <c r="AA20" s="23"/>
    </row>
    <row r="21" spans="4:10" ht="12.75">
      <c r="D21" s="31"/>
      <c r="E21" s="31"/>
      <c r="F21" s="31"/>
      <c r="G21" s="31"/>
      <c r="H21" s="31"/>
      <c r="I21" s="31"/>
      <c r="J21" s="31"/>
    </row>
    <row r="22" spans="1:12" ht="12.75">
      <c r="A22" s="2"/>
      <c r="B22" s="32"/>
      <c r="G22" s="33" t="s">
        <v>44</v>
      </c>
      <c r="H22" s="33"/>
      <c r="L22" s="2"/>
    </row>
    <row r="23" spans="1:25" ht="12.75">
      <c r="A23" s="2"/>
      <c r="B23" s="32"/>
      <c r="E23" s="34" t="s">
        <v>45</v>
      </c>
      <c r="F23" s="34"/>
      <c r="G23" s="34"/>
      <c r="H23" s="34"/>
      <c r="I23" s="34"/>
      <c r="J23" s="34"/>
      <c r="S23" s="35"/>
      <c r="T23" s="35"/>
      <c r="U23" s="35"/>
      <c r="V23" s="35"/>
      <c r="W23" s="35"/>
      <c r="X23" s="35"/>
      <c r="Y23" s="35"/>
    </row>
    <row r="24" spans="1:25" ht="12.75">
      <c r="A24" s="36"/>
      <c r="B24" s="37"/>
      <c r="E24" s="34" t="s">
        <v>46</v>
      </c>
      <c r="F24" s="34"/>
      <c r="G24" s="34"/>
      <c r="H24" s="34"/>
      <c r="I24" s="34"/>
      <c r="J24" s="34"/>
      <c r="L24" s="2"/>
      <c r="S24" s="38"/>
      <c r="T24" s="38"/>
      <c r="U24" s="38"/>
      <c r="V24" s="38"/>
      <c r="W24" s="38"/>
      <c r="X24" s="38"/>
      <c r="Y24" s="38"/>
    </row>
    <row r="25" spans="1:25" ht="12.75">
      <c r="A25" s="36" t="s">
        <v>47</v>
      </c>
      <c r="C25" s="37">
        <f>B20</f>
        <v>704965.5700000001</v>
      </c>
      <c r="L25" s="2"/>
      <c r="S25" s="38"/>
      <c r="T25" s="38"/>
      <c r="U25" s="38"/>
      <c r="V25" s="38"/>
      <c r="W25" s="38"/>
      <c r="X25" s="38"/>
      <c r="Y25" s="38"/>
    </row>
    <row r="26" spans="1:12" ht="15">
      <c r="A26" s="36" t="s">
        <v>48</v>
      </c>
      <c r="C26" s="37">
        <f>C20+X20</f>
        <v>748830.5460000001</v>
      </c>
      <c r="D26" s="39"/>
      <c r="E26" s="40" t="s">
        <v>49</v>
      </c>
      <c r="F26" s="40"/>
      <c r="G26" s="40"/>
      <c r="H26" s="40"/>
      <c r="I26" s="40"/>
      <c r="J26" s="40"/>
      <c r="K26" s="40"/>
      <c r="L26" s="40">
        <v>22</v>
      </c>
    </row>
    <row r="27" spans="2:22" ht="15">
      <c r="B27" s="2"/>
      <c r="E27" s="41" t="s">
        <v>50</v>
      </c>
      <c r="F27" s="42"/>
      <c r="G27" s="42"/>
      <c r="H27" s="42"/>
      <c r="I27" s="42"/>
      <c r="J27" s="42"/>
      <c r="K27" s="42"/>
      <c r="L27" s="43"/>
      <c r="S27" s="33"/>
      <c r="T27" s="33"/>
      <c r="U27" s="33"/>
      <c r="V27" s="33"/>
    </row>
    <row r="28" spans="1:12" ht="15" hidden="1">
      <c r="A28" s="44" t="s">
        <v>51</v>
      </c>
      <c r="E28" s="45" t="s">
        <v>52</v>
      </c>
      <c r="F28" s="46"/>
      <c r="G28" s="46"/>
      <c r="H28" s="46"/>
      <c r="I28" s="46"/>
      <c r="J28" s="46"/>
      <c r="K28" s="47"/>
      <c r="L28" s="40">
        <v>1</v>
      </c>
    </row>
    <row r="29" spans="1:27" ht="15.75">
      <c r="A29" s="48"/>
      <c r="C29" s="49">
        <v>8.72</v>
      </c>
      <c r="D29" s="49"/>
      <c r="E29" s="45" t="s">
        <v>53</v>
      </c>
      <c r="F29" s="46"/>
      <c r="G29" s="46"/>
      <c r="H29" s="46"/>
      <c r="I29" s="46"/>
      <c r="J29" s="46"/>
      <c r="K29" s="47"/>
      <c r="L29" s="40"/>
      <c r="M29" s="50"/>
      <c r="N29" s="51"/>
      <c r="P29" s="49"/>
      <c r="Q29" s="49"/>
      <c r="S29" s="33"/>
      <c r="T29" s="33"/>
      <c r="U29" s="33"/>
      <c r="V29" s="33"/>
      <c r="W29" s="34"/>
      <c r="X29" s="34"/>
      <c r="Y29" s="34"/>
      <c r="Z29" s="34"/>
      <c r="AA29" s="34"/>
    </row>
    <row r="30" spans="1:27" ht="15.75">
      <c r="A30" s="48"/>
      <c r="C30" s="49">
        <v>3.36</v>
      </c>
      <c r="D30" s="49"/>
      <c r="E30" s="40" t="s">
        <v>54</v>
      </c>
      <c r="F30" s="40"/>
      <c r="G30" s="40"/>
      <c r="H30" s="40"/>
      <c r="I30" s="40"/>
      <c r="J30" s="40"/>
      <c r="K30" s="40"/>
      <c r="L30" s="40">
        <v>7</v>
      </c>
      <c r="M30" s="50"/>
      <c r="N30" s="51"/>
      <c r="P30" s="49"/>
      <c r="Q30" s="49"/>
      <c r="V30" s="2"/>
      <c r="W30" s="34"/>
      <c r="X30" s="34"/>
      <c r="Y30" s="34"/>
      <c r="Z30" s="34"/>
      <c r="AA30" s="34"/>
    </row>
    <row r="31" spans="1:25" ht="15.75">
      <c r="A31" s="52"/>
      <c r="B31" s="53"/>
      <c r="C31" s="49">
        <f>SUM(C29:C30)</f>
        <v>12.08</v>
      </c>
      <c r="D31" s="49"/>
      <c r="E31" s="54" t="s">
        <v>55</v>
      </c>
      <c r="F31" s="54"/>
      <c r="G31" s="54"/>
      <c r="H31" s="54"/>
      <c r="I31" s="54"/>
      <c r="J31" s="54"/>
      <c r="K31" s="54"/>
      <c r="L31" s="40">
        <v>14</v>
      </c>
      <c r="M31" s="50"/>
      <c r="P31" s="49"/>
      <c r="Q31" s="49"/>
      <c r="S31" s="35"/>
      <c r="T31" s="35"/>
      <c r="U31" s="35"/>
      <c r="V31" s="35"/>
      <c r="W31" s="35"/>
      <c r="X31" s="35"/>
      <c r="Y31" s="35"/>
    </row>
    <row r="32" spans="3:18" ht="15.75">
      <c r="C32" s="55" t="s">
        <v>56</v>
      </c>
      <c r="D32" s="55"/>
      <c r="E32" s="55"/>
      <c r="F32" s="55"/>
      <c r="G32" s="55"/>
      <c r="H32" s="55"/>
      <c r="I32" s="55"/>
      <c r="J32" s="55"/>
      <c r="K32" s="55"/>
      <c r="M32" s="55"/>
      <c r="N32" s="55"/>
      <c r="P32" s="56"/>
      <c r="Q32" s="56"/>
      <c r="R32" s="57"/>
    </row>
  </sheetData>
  <sheetProtection/>
  <mergeCells count="23">
    <mergeCell ref="E29:K29"/>
    <mergeCell ref="S29:V29"/>
    <mergeCell ref="W29:AA29"/>
    <mergeCell ref="W30:AA30"/>
    <mergeCell ref="E31:K31"/>
    <mergeCell ref="C32:K32"/>
    <mergeCell ref="M32:N32"/>
    <mergeCell ref="G22:H22"/>
    <mergeCell ref="E23:J23"/>
    <mergeCell ref="E24:J24"/>
    <mergeCell ref="E27:L27"/>
    <mergeCell ref="S27:V27"/>
    <mergeCell ref="E28:K28"/>
    <mergeCell ref="C2:O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2022-04-15T06:52:21Z</dcterms:created>
  <dcterms:modified xsi:type="dcterms:W3CDTF">2022-04-15T06:52:37Z</dcterms:modified>
  <cp:category/>
  <cp:version/>
  <cp:contentType/>
  <cp:contentStatus/>
</cp:coreProperties>
</file>