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Димитрова37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0">'Димитрова37'!$A$1:$AA$31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<sst xmlns="http://schemas.openxmlformats.org/spreadsheetml/2006/main" count="66" uniqueCount="59">
  <si>
    <t xml:space="preserve">                                                                         Л И Ц Е В О Й   С Ч Е Т</t>
  </si>
  <si>
    <t xml:space="preserve"> улица       Димитрова,      дом    37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</si>
  <si>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</si>
  <si>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</si>
  <si>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</si>
  <si>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</si>
  <si>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</si>
  <si>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</si>
  <si>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</si>
  <si>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</si>
  <si>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</si>
  <si>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</si>
  <si>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</si>
  <si>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</si>
  <si>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</si>
  <si>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</si>
  <si>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</si>
  <si>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</si>
  <si>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</si>
  <si>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</si>
  <si>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</si>
  <si>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</si>
  <si>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</si>
  <si>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</si>
  <si>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подъездах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</si>
  <si>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</si>
  <si>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</si>
  <si>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</si>
  <si>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</si>
  <si>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</si>
  <si>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</si>
  <si>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</si>
  <si>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</si>
  <si>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</si>
  <si>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</si>
  <si>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</si>
  <si>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</si>
  <si>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</si>
  <si>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</si>
  <si>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          </t>
  </si>
  <si>
    <t>Сентябрь</t>
  </si>
  <si>
    <t>Октябрь</t>
  </si>
  <si>
    <t>Ноябрь</t>
  </si>
  <si>
    <t>Декабрь</t>
  </si>
  <si>
    <t>Всего</t>
  </si>
  <si>
    <t xml:space="preserve">                                                                                                                                 </t>
  </si>
  <si>
    <t>СОИ(эл.энергия)            1,67 руб./м2</t>
  </si>
  <si>
    <t>СОИ(     вода )               0,05 руб./м2</t>
  </si>
  <si>
    <t>Всего получено</t>
  </si>
  <si>
    <t xml:space="preserve">выполнено заявок    всего                  </t>
  </si>
  <si>
    <t>Всего израсходовано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</si>
  <si>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</si>
  <si>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</si>
  <si>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</si>
  <si>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</si>
  <si>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 xml:space="preserve">                                                                                                       </t>
  </si>
  <si>
    <t xml:space="preserve">по канализации                                  </t>
  </si>
  <si>
    <t>с01.10.21г</t>
  </si>
  <si>
    <t>,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</si>
</sst>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28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3" fillId="34" borderId="16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2" fontId="26" fillId="0" borderId="0" xfId="0" applyNumberFormat="1" applyFont="1" applyAlignment="1">
      <alignment/>
    </xf>
    <xf numFmtId="0" fontId="23" fillId="34" borderId="16" xfId="0" applyFont="1" applyFill="1" applyBorder="1" applyAlignment="1">
      <alignment horizontal="left"/>
    </xf>
    <xf numFmtId="0" fontId="26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26" fillId="0" borderId="0" xfId="0" applyFont="1" applyAlignment="1">
      <alignment/>
    </xf>
    <xf numFmtId="2" fontId="22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55">
        <row r="8">
          <cell r="L8">
            <v>149270.38</v>
          </cell>
          <cell r="Q8">
            <v>683.0474657148552</v>
          </cell>
          <cell r="R8">
            <v>4278.456828251056</v>
          </cell>
          <cell r="AE8">
            <v>425056.98</v>
          </cell>
        </row>
        <row r="9">
          <cell r="L9">
            <v>63950.43</v>
          </cell>
          <cell r="Q9">
            <v>438.1129236310057</v>
          </cell>
          <cell r="R9">
            <v>2719.286409922498</v>
          </cell>
          <cell r="AE9">
            <v>441028.09</v>
          </cell>
        </row>
        <row r="10">
          <cell r="L10">
            <v>76657.53</v>
          </cell>
          <cell r="Q10">
            <v>779.8176486955911</v>
          </cell>
          <cell r="AE10">
            <v>444292.1</v>
          </cell>
        </row>
        <row r="11">
          <cell r="L11">
            <v>70948.55</v>
          </cell>
          <cell r="Q11">
            <v>682.3477560256857</v>
          </cell>
          <cell r="R11">
            <v>2427.229196554406</v>
          </cell>
          <cell r="AE11">
            <v>464020.33</v>
          </cell>
        </row>
        <row r="12">
          <cell r="L12">
            <v>83339.19</v>
          </cell>
          <cell r="Q12">
            <v>910.498778957489</v>
          </cell>
          <cell r="AE12">
            <v>471360.55</v>
          </cell>
        </row>
        <row r="13">
          <cell r="L13">
            <v>97087.59000000001</v>
          </cell>
          <cell r="Q13">
            <v>861.2898280642377</v>
          </cell>
          <cell r="R13">
            <v>960.5567592031673</v>
          </cell>
          <cell r="AE13">
            <v>464952.37</v>
          </cell>
        </row>
        <row r="14">
          <cell r="L14">
            <v>157517.29</v>
          </cell>
          <cell r="Q14">
            <v>754.7265634515346</v>
          </cell>
          <cell r="AE14">
            <v>441622.53</v>
          </cell>
        </row>
        <row r="15">
          <cell r="L15">
            <v>95445.90999999999</v>
          </cell>
          <cell r="Q15">
            <v>551.1457677694704</v>
          </cell>
          <cell r="AE15">
            <v>437413.7</v>
          </cell>
        </row>
        <row r="16">
          <cell r="L16">
            <v>94643.58000000002</v>
          </cell>
          <cell r="Q16">
            <v>864.4278191039737</v>
          </cell>
          <cell r="R16">
            <v>2280.891338239604</v>
          </cell>
          <cell r="AE16">
            <v>434017.77</v>
          </cell>
        </row>
        <row r="17">
          <cell r="L17">
            <v>78219.28</v>
          </cell>
          <cell r="Q17">
            <v>763.3613900915725</v>
          </cell>
          <cell r="R17">
            <v>701.0132687883754</v>
          </cell>
          <cell r="AE17">
            <v>439748.3</v>
          </cell>
        </row>
        <row r="18">
          <cell r="L18">
            <v>109389.75</v>
          </cell>
          <cell r="Q18">
            <v>540.0940649019202</v>
          </cell>
          <cell r="R18">
            <v>90.94798951001123</v>
          </cell>
          <cell r="AE18">
            <v>457938.11</v>
          </cell>
        </row>
        <row r="19">
          <cell r="L19">
            <v>117510.97999999998</v>
          </cell>
          <cell r="Q19">
            <v>479.81961672848365</v>
          </cell>
          <cell r="R19">
            <v>3765.3571210155437</v>
          </cell>
          <cell r="AE19">
            <v>450084.62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55">
        <row r="8">
          <cell r="S8">
            <v>2457.681051425177</v>
          </cell>
        </row>
        <row r="9">
          <cell r="S9">
            <v>2467.87987905637</v>
          </cell>
        </row>
        <row r="10">
          <cell r="S10">
            <v>2591.4862078086057</v>
          </cell>
        </row>
        <row r="11">
          <cell r="S11">
            <v>2280.151241838797</v>
          </cell>
        </row>
        <row r="12">
          <cell r="S12">
            <v>2444.325681647601</v>
          </cell>
        </row>
        <row r="13">
          <cell r="S13">
            <v>2594.805599395771</v>
          </cell>
        </row>
        <row r="14">
          <cell r="S14">
            <v>2575.2494033041116</v>
          </cell>
        </row>
        <row r="15">
          <cell r="S15">
            <v>2484.2086582608663</v>
          </cell>
        </row>
        <row r="16">
          <cell r="S16">
            <v>2669.5085275158976</v>
          </cell>
        </row>
        <row r="17">
          <cell r="S17">
            <v>2324.9659588037352</v>
          </cell>
        </row>
        <row r="18">
          <cell r="S18">
            <v>2453.395745789739</v>
          </cell>
        </row>
        <row r="19">
          <cell r="S19">
            <v>2896.9137008266143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3">
      <selection activeCell="E11" sqref="E11"/>
    </sheetView>
  </sheetViews>
  <sheetFormatPr defaultColWidth="9.140625" defaultRowHeight="12.75"/>
  <cols>
    <col min="1" max="1" width="8.57421875" style="0" customWidth="1"/>
    <col min="2" max="2" width="12.28125" style="0" customWidth="1"/>
    <col min="3" max="3" width="10.57421875" style="0" customWidth="1"/>
    <col min="4" max="5" width="6.8515625" style="0" customWidth="1"/>
    <col min="6" max="6" width="7.57421875" style="0" customWidth="1"/>
    <col min="7" max="7" width="6.8515625" style="0" customWidth="1"/>
    <col min="8" max="9" width="7.7109375" style="0" customWidth="1"/>
    <col min="10" max="10" width="6.140625" style="0" customWidth="1"/>
    <col min="11" max="11" width="6.28125" style="0" customWidth="1"/>
    <col min="12" max="12" width="4.7109375" style="0" customWidth="1"/>
    <col min="13" max="13" width="5.8515625" style="0" customWidth="1"/>
    <col min="14" max="14" width="6.00390625" style="0" customWidth="1"/>
    <col min="15" max="15" width="4.140625" style="0" customWidth="1"/>
    <col min="16" max="16" width="4.421875" style="0" customWidth="1"/>
    <col min="17" max="17" width="6.00390625" style="0" customWidth="1"/>
    <col min="18" max="18" width="6.57421875" style="0" customWidth="1"/>
    <col min="19" max="19" width="5.00390625" style="0" customWidth="1"/>
    <col min="20" max="20" width="5.140625" style="0" customWidth="1"/>
    <col min="21" max="21" width="5.00390625" style="0" customWidth="1"/>
    <col min="22" max="22" width="5.8515625" style="0" customWidth="1"/>
    <col min="23" max="23" width="4.8515625" style="0" customWidth="1"/>
    <col min="24" max="24" width="7.00390625" style="0" customWidth="1"/>
    <col min="25" max="25" width="9.28125" style="0" customWidth="1"/>
    <col min="26" max="26" width="9.00390625" style="0" customWidth="1"/>
    <col min="27" max="27" width="9.421875" style="0" customWidth="1"/>
  </cols>
  <sheetData>
    <row r="1" spans="1:12" ht="15">
      <c r="A1" s="1" t="s">
        <v>0</v>
      </c>
      <c r="L1" s="2"/>
    </row>
    <row r="2" spans="1:17" ht="14.25">
      <c r="A2" s="2"/>
      <c r="B2" s="3">
        <f>6085.31+882.3</f>
        <v>6967.610000000001</v>
      </c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2:27" ht="12.75">
      <c r="B3" s="2"/>
      <c r="C3" s="2" t="s">
        <v>2</v>
      </c>
      <c r="D3" s="2"/>
      <c r="E3" s="2"/>
      <c r="F3" s="2"/>
      <c r="G3" s="2"/>
      <c r="H3" s="2"/>
      <c r="I3" s="2"/>
      <c r="J3" s="2"/>
      <c r="AA3" s="6" t="s">
        <v>3</v>
      </c>
    </row>
    <row r="4" ht="12.75">
      <c r="AA4" s="7"/>
    </row>
    <row r="5" spans="1:27" ht="12.75" customHeight="1">
      <c r="A5" s="8">
        <v>2021</v>
      </c>
      <c r="B5" s="8" t="s">
        <v>4</v>
      </c>
      <c r="C5" s="9" t="s">
        <v>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  <c r="X5" s="6" t="s">
        <v>6</v>
      </c>
      <c r="Y5" s="6" t="s">
        <v>7</v>
      </c>
      <c r="Z5" s="12" t="s">
        <v>8</v>
      </c>
      <c r="AA5" s="7"/>
    </row>
    <row r="6" spans="1:27" ht="12.75">
      <c r="A6" s="13"/>
      <c r="B6" s="13"/>
      <c r="C6" s="14" t="s">
        <v>9</v>
      </c>
      <c r="D6" s="15" t="s">
        <v>10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16"/>
      <c r="Y6" s="16"/>
      <c r="Z6" s="12"/>
      <c r="AA6" s="7"/>
    </row>
    <row r="7" spans="1:27" ht="114.75">
      <c r="A7" s="17"/>
      <c r="B7" s="17"/>
      <c r="C7" s="18"/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  <c r="I7" s="19" t="s">
        <v>16</v>
      </c>
      <c r="J7" s="19" t="s">
        <v>17</v>
      </c>
      <c r="K7" s="20" t="s">
        <v>18</v>
      </c>
      <c r="L7" s="20" t="s">
        <v>19</v>
      </c>
      <c r="M7" s="20" t="s">
        <v>20</v>
      </c>
      <c r="N7" s="21" t="s">
        <v>21</v>
      </c>
      <c r="O7" s="22" t="s">
        <v>22</v>
      </c>
      <c r="P7" s="22" t="s">
        <v>23</v>
      </c>
      <c r="Q7" s="22" t="s">
        <v>24</v>
      </c>
      <c r="R7" s="20" t="s">
        <v>25</v>
      </c>
      <c r="S7" s="20" t="s">
        <v>26</v>
      </c>
      <c r="T7" s="22" t="s">
        <v>27</v>
      </c>
      <c r="U7" s="22" t="s">
        <v>28</v>
      </c>
      <c r="V7" s="20" t="s">
        <v>29</v>
      </c>
      <c r="W7" s="20" t="s">
        <v>30</v>
      </c>
      <c r="X7" s="23"/>
      <c r="Y7" s="23"/>
      <c r="Z7" s="12"/>
      <c r="AA7" s="24"/>
    </row>
    <row r="8" spans="1:27" ht="20.25" customHeight="1">
      <c r="A8" s="25" t="s">
        <v>31</v>
      </c>
      <c r="B8" s="26">
        <f>'[1]Димитр37'!$L$8</f>
        <v>149270.38</v>
      </c>
      <c r="C8" s="26">
        <f>8.3*6086+7.4*882.3+(1.6+0.04)*B2</f>
        <v>68469.7004</v>
      </c>
      <c r="D8" s="27">
        <f>C8*59/100</f>
        <v>40397.123236</v>
      </c>
      <c r="E8" s="27">
        <f>D8*28/100</f>
        <v>11311.194506079999</v>
      </c>
      <c r="F8" s="26">
        <v>8482.4</v>
      </c>
      <c r="G8" s="26">
        <f>'[1]Димитр37'!$Q8</f>
        <v>683.0474657148552</v>
      </c>
      <c r="H8" s="26">
        <f>'[1]Димитр37'!$R8</f>
        <v>4278.456828251056</v>
      </c>
      <c r="I8" s="26">
        <f>'[2]Димитр37'!$S8</f>
        <v>2457.681051425177</v>
      </c>
      <c r="J8" s="27">
        <f>C8-(D8+E8+F8+G8+H8+I8)</f>
        <v>859.7973125289136</v>
      </c>
      <c r="K8" s="25"/>
      <c r="L8" s="25">
        <v>134.83</v>
      </c>
      <c r="M8" s="28"/>
      <c r="N8" s="28"/>
      <c r="O8" s="25"/>
      <c r="P8" s="29"/>
      <c r="Q8" s="29"/>
      <c r="R8" s="29"/>
      <c r="S8" s="29"/>
      <c r="T8" s="29"/>
      <c r="U8" s="29"/>
      <c r="V8" s="29"/>
      <c r="W8" s="25"/>
      <c r="X8" s="25">
        <f>SUM(K8:W8)</f>
        <v>134.83</v>
      </c>
      <c r="Y8" s="26">
        <f>C8+X8</f>
        <v>68604.5304</v>
      </c>
      <c r="Z8" s="26">
        <f>B8-C8-X8</f>
        <v>80665.8496</v>
      </c>
      <c r="AA8" s="26">
        <f>'[1]Димитр37'!$AE$8</f>
        <v>425056.98</v>
      </c>
    </row>
    <row r="9" spans="1:27" ht="20.25" customHeight="1">
      <c r="A9" s="25" t="s">
        <v>32</v>
      </c>
      <c r="B9" s="26">
        <f>'[1]Димитр37'!$L$9</f>
        <v>63950.43</v>
      </c>
      <c r="C9" s="26">
        <f>8.3*6086+7.4*882.3+(1.6+0.04)*B2</f>
        <v>68469.7004</v>
      </c>
      <c r="D9" s="27">
        <f aca="true" t="shared" si="0" ref="D9:D19">C9*60/100</f>
        <v>41081.82024</v>
      </c>
      <c r="E9" s="27">
        <f aca="true" t="shared" si="1" ref="E9:E20">D9*28/100</f>
        <v>11502.9096672</v>
      </c>
      <c r="F9" s="26">
        <v>7742.72</v>
      </c>
      <c r="G9" s="26">
        <f>'[1]Димитр37'!$Q9</f>
        <v>438.1129236310057</v>
      </c>
      <c r="H9" s="26">
        <f>'[1]Димитр37'!$R9</f>
        <v>2719.286409922498</v>
      </c>
      <c r="I9" s="26">
        <f>'[2]Димитр37'!$S9</f>
        <v>2467.87987905637</v>
      </c>
      <c r="J9" s="27">
        <f aca="true" t="shared" si="2" ref="J9:J19">C9-(D9+E9+F9+G9+H9+I9)</f>
        <v>2516.9712801901187</v>
      </c>
      <c r="K9" s="25"/>
      <c r="L9" s="25">
        <v>134.83</v>
      </c>
      <c r="M9" s="25">
        <f>21839</f>
        <v>21839</v>
      </c>
      <c r="N9" s="25"/>
      <c r="O9" s="25"/>
      <c r="P9" s="29"/>
      <c r="Q9" s="29"/>
      <c r="R9" s="29"/>
      <c r="S9" s="29"/>
      <c r="T9" s="29">
        <v>9000</v>
      </c>
      <c r="U9" s="29"/>
      <c r="V9" s="29"/>
      <c r="W9" s="29">
        <f>499+3448</f>
        <v>3947</v>
      </c>
      <c r="X9" s="25">
        <f aca="true" t="shared" si="3" ref="X9:X19">SUM(K9:W9)</f>
        <v>34920.83</v>
      </c>
      <c r="Y9" s="26">
        <f aca="true" t="shared" si="4" ref="Y9:Y19">C9+X9</f>
        <v>103390.5304</v>
      </c>
      <c r="Z9" s="26">
        <f aca="true" t="shared" si="5" ref="Z9:Z19">B9-C9-X9</f>
        <v>-39440.1004</v>
      </c>
      <c r="AA9" s="26">
        <f>'[1]Димитр37'!$AE$9</f>
        <v>441028.09</v>
      </c>
    </row>
    <row r="10" spans="1:27" ht="20.25" customHeight="1">
      <c r="A10" s="25" t="s">
        <v>33</v>
      </c>
      <c r="B10" s="26">
        <f>'[1]Димитр37'!$L$10</f>
        <v>76657.53</v>
      </c>
      <c r="C10" s="26">
        <f>8.3*6086+7.4*882.3+(1.6+0.04)*B2</f>
        <v>68469.7004</v>
      </c>
      <c r="D10" s="27">
        <f t="shared" si="0"/>
        <v>41081.82024</v>
      </c>
      <c r="E10" s="27">
        <f t="shared" si="1"/>
        <v>11502.9096672</v>
      </c>
      <c r="F10" s="26">
        <v>5096.8</v>
      </c>
      <c r="G10" s="26">
        <f>'[1]Димитр37'!$Q10</f>
        <v>779.8176486955911</v>
      </c>
      <c r="H10" s="26">
        <v>795.22</v>
      </c>
      <c r="I10" s="26">
        <f>'[2]Димитр37'!$S10</f>
        <v>2591.4862078086057</v>
      </c>
      <c r="J10" s="27">
        <f t="shared" si="2"/>
        <v>6621.646636295794</v>
      </c>
      <c r="K10" s="25"/>
      <c r="L10" s="25">
        <v>134.83</v>
      </c>
      <c r="M10" s="29">
        <v>5556</v>
      </c>
      <c r="N10" s="25"/>
      <c r="O10" s="25"/>
      <c r="P10" s="29"/>
      <c r="Q10" s="29"/>
      <c r="R10" s="29"/>
      <c r="S10" s="29"/>
      <c r="T10" s="29"/>
      <c r="U10" s="29"/>
      <c r="V10" s="29"/>
      <c r="W10" s="29"/>
      <c r="X10" s="25">
        <f t="shared" si="3"/>
        <v>5690.83</v>
      </c>
      <c r="Y10" s="26">
        <f t="shared" si="4"/>
        <v>74160.5304</v>
      </c>
      <c r="Z10" s="26">
        <f t="shared" si="5"/>
        <v>2496.9995999999974</v>
      </c>
      <c r="AA10" s="26">
        <f>'[1]Димитр37'!$AE$10</f>
        <v>444292.1</v>
      </c>
    </row>
    <row r="11" spans="1:27" ht="20.25" customHeight="1">
      <c r="A11" s="25" t="s">
        <v>34</v>
      </c>
      <c r="B11" s="26">
        <f>'[1]Димитр37'!$L$11</f>
        <v>70948.55</v>
      </c>
      <c r="C11" s="26">
        <f>8.3*6086+7.4*882.3+(1.6+0.04)*B2</f>
        <v>68469.7004</v>
      </c>
      <c r="D11" s="27">
        <f t="shared" si="0"/>
        <v>41081.82024</v>
      </c>
      <c r="E11" s="27">
        <f t="shared" si="1"/>
        <v>11502.9096672</v>
      </c>
      <c r="F11" s="26">
        <v>3449.48</v>
      </c>
      <c r="G11" s="26">
        <f>'[1]Димитр37'!$Q11</f>
        <v>682.3477560256857</v>
      </c>
      <c r="H11" s="26">
        <f>'[1]Димитр37'!$R11</f>
        <v>2427.229196554406</v>
      </c>
      <c r="I11" s="26">
        <f>'[2]Димитр37'!$S11</f>
        <v>2280.151241838797</v>
      </c>
      <c r="J11" s="27">
        <f t="shared" si="2"/>
        <v>7045.762298381109</v>
      </c>
      <c r="K11" s="25"/>
      <c r="L11" s="25">
        <v>134.83</v>
      </c>
      <c r="M11" s="25"/>
      <c r="N11" s="25"/>
      <c r="O11" s="25"/>
      <c r="P11" s="29"/>
      <c r="Q11" s="29">
        <v>85000</v>
      </c>
      <c r="R11" s="29"/>
      <c r="S11" s="29"/>
      <c r="T11" s="29"/>
      <c r="U11" s="29"/>
      <c r="V11" s="29"/>
      <c r="W11" s="29"/>
      <c r="X11" s="25">
        <f t="shared" si="3"/>
        <v>85134.83</v>
      </c>
      <c r="Y11" s="26">
        <f t="shared" si="4"/>
        <v>153604.5304</v>
      </c>
      <c r="Z11" s="26">
        <f t="shared" si="5"/>
        <v>-82655.9804</v>
      </c>
      <c r="AA11" s="26">
        <f>'[1]Димитр37'!$AE$11</f>
        <v>464020.33</v>
      </c>
    </row>
    <row r="12" spans="1:27" ht="20.25" customHeight="1">
      <c r="A12" s="25" t="s">
        <v>35</v>
      </c>
      <c r="B12" s="26">
        <f>'[1]Димитр37'!$L$12</f>
        <v>83339.19</v>
      </c>
      <c r="C12" s="26">
        <f>8.3*6086+7.4*882.3+(1.6+0.04)*B2</f>
        <v>68469.7004</v>
      </c>
      <c r="D12" s="27">
        <f t="shared" si="0"/>
        <v>41081.82024</v>
      </c>
      <c r="E12" s="27">
        <f t="shared" si="1"/>
        <v>11502.9096672</v>
      </c>
      <c r="F12" s="26">
        <v>5531.04</v>
      </c>
      <c r="G12" s="26">
        <f>'[1]Димитр37'!$Q12</f>
        <v>910.498778957489</v>
      </c>
      <c r="H12" s="26">
        <v>902.94</v>
      </c>
      <c r="I12" s="26">
        <f>'[2]Димитр37'!$S12</f>
        <v>2444.325681647601</v>
      </c>
      <c r="J12" s="27">
        <f t="shared" si="2"/>
        <v>6096.166032194909</v>
      </c>
      <c r="K12" s="25"/>
      <c r="L12" s="25">
        <v>134.83</v>
      </c>
      <c r="M12" s="25"/>
      <c r="N12" s="25"/>
      <c r="O12" s="25"/>
      <c r="P12" s="29"/>
      <c r="Q12" s="29"/>
      <c r="R12" s="29">
        <f>13218+5000+8200+2500</f>
        <v>28918</v>
      </c>
      <c r="S12" s="29">
        <v>3090</v>
      </c>
      <c r="T12" s="29"/>
      <c r="U12" s="29"/>
      <c r="V12" s="29">
        <f>9577+2555+3069+13218+8200</f>
        <v>36619</v>
      </c>
      <c r="W12" s="29"/>
      <c r="X12" s="25">
        <f t="shared" si="3"/>
        <v>68761.83</v>
      </c>
      <c r="Y12" s="26">
        <f t="shared" si="4"/>
        <v>137231.5304</v>
      </c>
      <c r="Z12" s="26">
        <f t="shared" si="5"/>
        <v>-53892.3404</v>
      </c>
      <c r="AA12" s="26">
        <f>'[1]Димитр37'!$AE$12</f>
        <v>471360.55</v>
      </c>
    </row>
    <row r="13" spans="1:27" ht="20.25" customHeight="1">
      <c r="A13" s="25" t="s">
        <v>36</v>
      </c>
      <c r="B13" s="26">
        <f>'[1]Димитр37'!$L$13</f>
        <v>97087.59000000001</v>
      </c>
      <c r="C13" s="26">
        <f>8.3*6086+7.4*882.3+(1.6+0.04)*B2</f>
        <v>68469.7004</v>
      </c>
      <c r="D13" s="27">
        <f t="shared" si="0"/>
        <v>41081.82024</v>
      </c>
      <c r="E13" s="27">
        <f t="shared" si="1"/>
        <v>11502.9096672</v>
      </c>
      <c r="F13" s="26">
        <v>3168.48</v>
      </c>
      <c r="G13" s="26">
        <f>'[1]Димитр37'!$Q13</f>
        <v>861.2898280642377</v>
      </c>
      <c r="H13" s="26">
        <f>'[1]Димитр37'!$R13</f>
        <v>960.5567592031673</v>
      </c>
      <c r="I13" s="26">
        <f>'[2]Димитр37'!$S13</f>
        <v>2594.805599395771</v>
      </c>
      <c r="J13" s="27">
        <f t="shared" si="2"/>
        <v>8299.838306136822</v>
      </c>
      <c r="K13" s="25">
        <v>12300</v>
      </c>
      <c r="L13" s="25">
        <v>134.83</v>
      </c>
      <c r="M13" s="25"/>
      <c r="N13" s="25"/>
      <c r="O13" s="30"/>
      <c r="P13" s="29"/>
      <c r="Q13" s="29"/>
      <c r="R13" s="29"/>
      <c r="S13" s="29"/>
      <c r="T13" s="29"/>
      <c r="U13" s="29">
        <v>2950</v>
      </c>
      <c r="V13" s="29">
        <v>12500</v>
      </c>
      <c r="W13" s="29"/>
      <c r="X13" s="25">
        <f t="shared" si="3"/>
        <v>27884.83</v>
      </c>
      <c r="Y13" s="26">
        <f t="shared" si="4"/>
        <v>96354.5304</v>
      </c>
      <c r="Z13" s="26">
        <f t="shared" si="5"/>
        <v>733.0596000000078</v>
      </c>
      <c r="AA13" s="26">
        <f>'[1]Димитр37'!$AE$13</f>
        <v>464952.37</v>
      </c>
    </row>
    <row r="14" spans="1:27" ht="20.25" customHeight="1">
      <c r="A14" s="30" t="s">
        <v>37</v>
      </c>
      <c r="B14" s="26">
        <f>'[1]Димитр37'!$L$14</f>
        <v>157517.29</v>
      </c>
      <c r="C14" s="26">
        <f>8.3*6086+7.4*882.3+(1.67+0.05)*B2</f>
        <v>69027.1092</v>
      </c>
      <c r="D14" s="27">
        <f t="shared" si="0"/>
        <v>41416.26552</v>
      </c>
      <c r="E14" s="27">
        <f t="shared" si="1"/>
        <v>11596.5543456</v>
      </c>
      <c r="F14" s="26">
        <v>4741.54</v>
      </c>
      <c r="G14" s="26">
        <f>'[1]Димитр37'!$Q14</f>
        <v>754.7265634515346</v>
      </c>
      <c r="H14" s="26">
        <v>7454.27</v>
      </c>
      <c r="I14" s="26">
        <f>'[2]Димитр37'!$S14</f>
        <v>2575.2494033041116</v>
      </c>
      <c r="J14" s="27">
        <f t="shared" si="2"/>
        <v>488.50336764435633</v>
      </c>
      <c r="K14" s="25">
        <v>22500</v>
      </c>
      <c r="L14" s="29">
        <v>134.83</v>
      </c>
      <c r="M14" s="25"/>
      <c r="N14" s="25">
        <v>12600</v>
      </c>
      <c r="O14" s="30"/>
      <c r="P14" s="29"/>
      <c r="Q14" s="29"/>
      <c r="R14" s="29"/>
      <c r="S14" s="29"/>
      <c r="T14" s="29"/>
      <c r="U14" s="29">
        <v>2950</v>
      </c>
      <c r="V14" s="29"/>
      <c r="W14" s="29"/>
      <c r="X14" s="25">
        <f t="shared" si="3"/>
        <v>38184.83</v>
      </c>
      <c r="Y14" s="26">
        <f t="shared" si="4"/>
        <v>107211.93920000001</v>
      </c>
      <c r="Z14" s="26">
        <f t="shared" si="5"/>
        <v>50305.3508</v>
      </c>
      <c r="AA14" s="26">
        <f>'[1]Димитр37'!$AE$14</f>
        <v>441622.53</v>
      </c>
    </row>
    <row r="15" spans="1:27" ht="20.25" customHeight="1">
      <c r="A15" s="25" t="s">
        <v>38</v>
      </c>
      <c r="B15" s="26">
        <f>'[1]Димитр37'!$L$15</f>
        <v>95445.90999999999</v>
      </c>
      <c r="C15" s="26">
        <f>8.3*6086+7.4*882.3+(1.67+0.05)*B2</f>
        <v>69027.1092</v>
      </c>
      <c r="D15" s="27">
        <f t="shared" si="0"/>
        <v>41416.26552</v>
      </c>
      <c r="E15" s="27">
        <f t="shared" si="1"/>
        <v>11596.5543456</v>
      </c>
      <c r="F15" s="26">
        <v>4994.32</v>
      </c>
      <c r="G15" s="26">
        <f>'[1]Димитр37'!$Q15</f>
        <v>551.1457677694704</v>
      </c>
      <c r="H15" s="26">
        <v>7200.3</v>
      </c>
      <c r="I15" s="26">
        <f>'[2]Димитр37'!$S15</f>
        <v>2484.2086582608663</v>
      </c>
      <c r="J15" s="27">
        <f t="shared" si="2"/>
        <v>784.3149083696771</v>
      </c>
      <c r="K15" s="29"/>
      <c r="L15" s="29">
        <v>134.83</v>
      </c>
      <c r="M15" s="29"/>
      <c r="N15" s="29">
        <v>72000</v>
      </c>
      <c r="O15" s="29"/>
      <c r="P15" s="29"/>
      <c r="Q15" s="29"/>
      <c r="R15" s="29"/>
      <c r="S15" s="29"/>
      <c r="T15" s="29"/>
      <c r="U15" s="29"/>
      <c r="V15" s="29" t="s">
        <v>39</v>
      </c>
      <c r="W15" s="29"/>
      <c r="X15" s="25">
        <f t="shared" si="3"/>
        <v>72134.83</v>
      </c>
      <c r="Y15" s="26">
        <f t="shared" si="4"/>
        <v>141161.93920000002</v>
      </c>
      <c r="Z15" s="26">
        <f t="shared" si="5"/>
        <v>-45716.02920000002</v>
      </c>
      <c r="AA15" s="26">
        <f>'[1]Димитр37'!$AE$15</f>
        <v>437413.7</v>
      </c>
    </row>
    <row r="16" spans="1:27" ht="20.25" customHeight="1">
      <c r="A16" s="25" t="s">
        <v>40</v>
      </c>
      <c r="B16" s="26">
        <f>'[1]Димитр37'!$L$16</f>
        <v>94643.58000000002</v>
      </c>
      <c r="C16" s="26">
        <f>8.3*6086+7.4*882.3+(1.67+0.05)*B2</f>
        <v>69027.1092</v>
      </c>
      <c r="D16" s="27">
        <f t="shared" si="0"/>
        <v>41416.26552</v>
      </c>
      <c r="E16" s="27">
        <f t="shared" si="1"/>
        <v>11596.5543456</v>
      </c>
      <c r="F16" s="26">
        <v>4013.84</v>
      </c>
      <c r="G16" s="26">
        <f>'[1]Димитр37'!$Q16</f>
        <v>864.4278191039737</v>
      </c>
      <c r="H16" s="26">
        <f>'[1]Димитр37'!$R16</f>
        <v>2280.891338239604</v>
      </c>
      <c r="I16" s="26">
        <f>'[2]Димитр37'!$S16</f>
        <v>2669.5085275158976</v>
      </c>
      <c r="J16" s="27">
        <f t="shared" si="2"/>
        <v>6185.6216495405315</v>
      </c>
      <c r="K16" s="25"/>
      <c r="L16" s="29">
        <v>134.83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5">
        <f t="shared" si="3"/>
        <v>134.83</v>
      </c>
      <c r="Y16" s="26">
        <f t="shared" si="4"/>
        <v>69161.93920000001</v>
      </c>
      <c r="Z16" s="26">
        <f t="shared" si="5"/>
        <v>25481.64080000001</v>
      </c>
      <c r="AA16" s="26">
        <f>'[1]Димитр37'!$AE$16</f>
        <v>434017.77</v>
      </c>
    </row>
    <row r="17" spans="1:27" ht="20.25" customHeight="1">
      <c r="A17" s="25" t="s">
        <v>41</v>
      </c>
      <c r="B17" s="26">
        <f>'[1]Димитр37'!$L$17</f>
        <v>78219.28</v>
      </c>
      <c r="C17" s="26">
        <f>8.72*6086+7.78*882.3+(1.67+0.05)*B2</f>
        <v>71918.5032</v>
      </c>
      <c r="D17" s="27">
        <f t="shared" si="0"/>
        <v>43151.10192000001</v>
      </c>
      <c r="E17" s="27">
        <f t="shared" si="1"/>
        <v>12082.308537600004</v>
      </c>
      <c r="F17" s="26">
        <v>5829.26</v>
      </c>
      <c r="G17" s="26">
        <f>'[1]Димитр37'!$Q17</f>
        <v>763.3613900915725</v>
      </c>
      <c r="H17" s="26">
        <f>'[1]Димитр37'!$R17</f>
        <v>701.0132687883754</v>
      </c>
      <c r="I17" s="26">
        <f>'[2]Димитр37'!$S17</f>
        <v>2324.9659588037352</v>
      </c>
      <c r="J17" s="27">
        <f t="shared" si="2"/>
        <v>7066.492124716315</v>
      </c>
      <c r="K17" s="29"/>
      <c r="L17" s="29">
        <v>134.83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5">
        <f t="shared" si="3"/>
        <v>134.83</v>
      </c>
      <c r="Y17" s="26">
        <f t="shared" si="4"/>
        <v>72053.33320000001</v>
      </c>
      <c r="Z17" s="26">
        <f t="shared" si="5"/>
        <v>6165.946799999992</v>
      </c>
      <c r="AA17" s="26">
        <f>'[1]Димитр37'!$AE$17</f>
        <v>439748.3</v>
      </c>
    </row>
    <row r="18" spans="1:27" ht="20.25" customHeight="1">
      <c r="A18" s="25" t="s">
        <v>42</v>
      </c>
      <c r="B18" s="26">
        <f>'[1]Димитр37'!$L$18</f>
        <v>109389.75</v>
      </c>
      <c r="C18" s="26">
        <f>8.72*6086+7.78*882.3+(1.67+0.05)*B2</f>
        <v>71918.5032</v>
      </c>
      <c r="D18" s="27">
        <f t="shared" si="0"/>
        <v>43151.10192000001</v>
      </c>
      <c r="E18" s="27">
        <f t="shared" si="1"/>
        <v>12082.308537600004</v>
      </c>
      <c r="F18" s="26">
        <v>7705.96</v>
      </c>
      <c r="G18" s="26">
        <f>'[1]Димитр37'!$Q18</f>
        <v>540.0940649019202</v>
      </c>
      <c r="H18" s="26">
        <f>'[1]Димитр37'!$R18</f>
        <v>90.94798951001123</v>
      </c>
      <c r="I18" s="26">
        <f>'[2]Димитр37'!$S18</f>
        <v>2453.395745789739</v>
      </c>
      <c r="J18" s="27">
        <f t="shared" si="2"/>
        <v>5894.69494219833</v>
      </c>
      <c r="K18" s="29"/>
      <c r="L18" s="29">
        <v>134.83</v>
      </c>
      <c r="M18" s="29">
        <v>12800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5">
        <f t="shared" si="3"/>
        <v>12934.83</v>
      </c>
      <c r="Y18" s="26">
        <f t="shared" si="4"/>
        <v>84853.33320000001</v>
      </c>
      <c r="Z18" s="26">
        <f t="shared" si="5"/>
        <v>24536.41679999999</v>
      </c>
      <c r="AA18" s="26">
        <f>'[1]Димитр37'!$AE$18</f>
        <v>457938.11</v>
      </c>
    </row>
    <row r="19" spans="1:27" ht="20.25" customHeight="1">
      <c r="A19" s="25" t="s">
        <v>43</v>
      </c>
      <c r="B19" s="26">
        <f>'[1]Димитр37'!$L$19</f>
        <v>117510.97999999998</v>
      </c>
      <c r="C19" s="26">
        <f>8.72*6086+7.78*882.3+(1.67+0.05)*B2</f>
        <v>71918.5032</v>
      </c>
      <c r="D19" s="27">
        <f t="shared" si="0"/>
        <v>43151.10192000001</v>
      </c>
      <c r="E19" s="27">
        <f t="shared" si="1"/>
        <v>12082.308537600004</v>
      </c>
      <c r="F19" s="26">
        <v>9257.11</v>
      </c>
      <c r="G19" s="26">
        <f>'[1]Димитр37'!$Q19</f>
        <v>479.81961672848365</v>
      </c>
      <c r="H19" s="26">
        <f>'[1]Димитр37'!$R19</f>
        <v>3765.3571210155437</v>
      </c>
      <c r="I19" s="26">
        <f>'[2]Димитр37'!$S19</f>
        <v>2896.9137008266143</v>
      </c>
      <c r="J19" s="27">
        <f t="shared" si="2"/>
        <v>285.89230382935784</v>
      </c>
      <c r="K19" s="29"/>
      <c r="L19" s="29">
        <v>134.83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5">
        <f t="shared" si="3"/>
        <v>134.83</v>
      </c>
      <c r="Y19" s="26">
        <f t="shared" si="4"/>
        <v>72053.33320000001</v>
      </c>
      <c r="Z19" s="26">
        <f t="shared" si="5"/>
        <v>45457.64679999997</v>
      </c>
      <c r="AA19" s="26">
        <f>'[1]Димитр37'!$AE$19</f>
        <v>450084.62</v>
      </c>
    </row>
    <row r="20" spans="1:27" ht="20.25" customHeight="1">
      <c r="A20" s="31" t="s">
        <v>44</v>
      </c>
      <c r="B20" s="32">
        <f>B8+B9+B10+B11+B12+B13+B14+B15+B16+B17+B18+B19</f>
        <v>1193980.46</v>
      </c>
      <c r="C20" s="32">
        <f>C8+C9+C10+C11+C12+C13+C14+C15+C16+C17+C18+C19</f>
        <v>833655.0396000001</v>
      </c>
      <c r="D20" s="33">
        <f>SUM(D8:D19)</f>
        <v>499508.326756</v>
      </c>
      <c r="E20" s="33">
        <f t="shared" si="1"/>
        <v>139862.33149168</v>
      </c>
      <c r="F20" s="33">
        <f>SUM(F8:F19)</f>
        <v>70012.95</v>
      </c>
      <c r="G20" s="33">
        <f>SUM(G8:G19)</f>
        <v>8308.68962313582</v>
      </c>
      <c r="H20" s="33">
        <f>SUM(H8:H19)</f>
        <v>33576.46891148466</v>
      </c>
      <c r="I20" s="33">
        <f>SUM(I8:I19)</f>
        <v>30240.571655673288</v>
      </c>
      <c r="J20" s="33">
        <f>SUM(J8:J19)</f>
        <v>52145.701162026235</v>
      </c>
      <c r="K20" s="31">
        <f aca="true" t="shared" si="6" ref="K20:P20">K8+K9+K10+K11+K12+K13+K14+K15+K16+K17+K18+K19</f>
        <v>34800</v>
      </c>
      <c r="L20" s="32">
        <f t="shared" si="6"/>
        <v>1617.9599999999998</v>
      </c>
      <c r="M20" s="31">
        <f t="shared" si="6"/>
        <v>40195</v>
      </c>
      <c r="N20" s="31">
        <f t="shared" si="6"/>
        <v>84600</v>
      </c>
      <c r="O20" s="31">
        <f t="shared" si="6"/>
        <v>0</v>
      </c>
      <c r="P20" s="31">
        <f t="shared" si="6"/>
        <v>0</v>
      </c>
      <c r="Q20" s="31">
        <f>SUM(Q8:Q19)</f>
        <v>85000</v>
      </c>
      <c r="R20" s="31">
        <f>R8+R9+R10+R11+R12+R13+R14+R15+R16+R17+R18+R19</f>
        <v>28918</v>
      </c>
      <c r="S20" s="31">
        <f>S8+S9+S10+S11+S12+S13+S14+S15+S16+S17+S18+S19</f>
        <v>3090</v>
      </c>
      <c r="T20" s="31">
        <f>SUM(T8:T19)</f>
        <v>9000</v>
      </c>
      <c r="U20" s="31">
        <f>SUM(U8:U19)</f>
        <v>5900</v>
      </c>
      <c r="V20" s="31">
        <f>SUM(V8:V19)</f>
        <v>49119</v>
      </c>
      <c r="W20" s="31">
        <f>W8+W9+W10+W11+W12+W13+W14+W15+W16+W17+W18+W19</f>
        <v>3947</v>
      </c>
      <c r="X20" s="25">
        <f>K20+L20+M20+N20+O20+P20+V20+W20+R20+S20+T20+U20+Q20</f>
        <v>346186.95999999996</v>
      </c>
      <c r="Y20" s="27">
        <f>C20+X20</f>
        <v>1179841.9996000002</v>
      </c>
      <c r="Z20" s="27">
        <f>B20-C20-X20</f>
        <v>14138.460399999865</v>
      </c>
      <c r="AA20" s="26"/>
    </row>
    <row r="21" spans="4:10" ht="12.75">
      <c r="D21" s="34"/>
      <c r="E21" s="34"/>
      <c r="F21" s="34"/>
      <c r="G21" s="34"/>
      <c r="H21" s="34"/>
      <c r="I21" s="34"/>
      <c r="J21" s="34"/>
    </row>
    <row r="22" spans="1:12" ht="12.75">
      <c r="A22" s="2"/>
      <c r="B22" s="35"/>
      <c r="D22" s="36" t="s">
        <v>45</v>
      </c>
      <c r="E22" s="36"/>
      <c r="F22" s="36"/>
      <c r="G22" s="36"/>
      <c r="H22" s="36"/>
      <c r="I22" s="36"/>
      <c r="J22" s="36"/>
      <c r="L22" s="2"/>
    </row>
    <row r="23" spans="1:24" ht="12.75">
      <c r="A23" s="2"/>
      <c r="B23" s="35"/>
      <c r="D23" s="37" t="s">
        <v>46</v>
      </c>
      <c r="E23" s="37"/>
      <c r="F23" s="37"/>
      <c r="G23" s="37"/>
      <c r="H23" s="37"/>
      <c r="I23" s="37"/>
      <c r="J23" s="37"/>
      <c r="L23" s="2"/>
      <c r="N23" s="36"/>
      <c r="O23" s="36"/>
      <c r="P23" s="36"/>
      <c r="Q23" s="38"/>
      <c r="R23" s="37"/>
      <c r="S23" s="37"/>
      <c r="T23" s="37"/>
      <c r="U23" s="37"/>
      <c r="V23" s="37"/>
      <c r="W23" s="37"/>
      <c r="X23" s="37"/>
    </row>
    <row r="24" spans="1:24" ht="12.75">
      <c r="A24" s="39"/>
      <c r="B24" s="40"/>
      <c r="D24" s="37" t="s">
        <v>47</v>
      </c>
      <c r="E24" s="37"/>
      <c r="F24" s="37"/>
      <c r="G24" s="37"/>
      <c r="H24" s="37"/>
      <c r="I24" s="37"/>
      <c r="J24" s="37"/>
      <c r="L24" s="2"/>
      <c r="R24" s="37"/>
      <c r="S24" s="37"/>
      <c r="T24" s="37"/>
      <c r="U24" s="37"/>
      <c r="V24" s="37"/>
      <c r="W24" s="37"/>
      <c r="X24" s="37"/>
    </row>
    <row r="25" spans="1:24" ht="15">
      <c r="A25" s="39" t="s">
        <v>48</v>
      </c>
      <c r="C25" s="40">
        <f>B20</f>
        <v>1193980.46</v>
      </c>
      <c r="D25" s="41" t="s">
        <v>49</v>
      </c>
      <c r="E25" s="41"/>
      <c r="F25" s="41"/>
      <c r="G25" s="41"/>
      <c r="H25" s="41"/>
      <c r="I25" s="41"/>
      <c r="J25" s="41"/>
      <c r="K25" s="41"/>
      <c r="L25" s="41">
        <v>23</v>
      </c>
      <c r="R25" s="36"/>
      <c r="S25" s="36"/>
      <c r="T25" s="36"/>
      <c r="U25" s="36"/>
      <c r="V25" s="36"/>
      <c r="W25" s="36"/>
      <c r="X25" s="36"/>
    </row>
    <row r="26" spans="1:24" ht="15">
      <c r="A26" s="39" t="s">
        <v>50</v>
      </c>
      <c r="C26" s="40">
        <f>C20+X20</f>
        <v>1179841.9996000002</v>
      </c>
      <c r="D26" s="42" t="s">
        <v>51</v>
      </c>
      <c r="E26" s="43"/>
      <c r="F26" s="43"/>
      <c r="G26" s="43"/>
      <c r="H26" s="43"/>
      <c r="I26" s="43"/>
      <c r="J26" s="43"/>
      <c r="K26" s="43"/>
      <c r="L26" s="44"/>
      <c r="R26" s="36" t="s">
        <v>45</v>
      </c>
      <c r="S26" s="36"/>
      <c r="T26" s="36"/>
      <c r="U26" s="36"/>
      <c r="V26" s="36"/>
      <c r="W26" s="36"/>
      <c r="X26" s="36"/>
    </row>
    <row r="27" spans="2:24" ht="15">
      <c r="B27" s="2"/>
      <c r="D27" s="45" t="s">
        <v>52</v>
      </c>
      <c r="E27" s="46"/>
      <c r="F27" s="46"/>
      <c r="G27" s="46"/>
      <c r="H27" s="46"/>
      <c r="I27" s="46"/>
      <c r="J27" s="46"/>
      <c r="K27" s="47"/>
      <c r="L27" s="41"/>
      <c r="R27" s="37"/>
      <c r="S27" s="37"/>
      <c r="T27" s="37"/>
      <c r="U27" s="37"/>
      <c r="V27" s="37"/>
      <c r="W27" s="37"/>
      <c r="X27" s="37"/>
    </row>
    <row r="28" spans="2:24" ht="15.75">
      <c r="B28" s="48">
        <v>8.72</v>
      </c>
      <c r="D28" s="45" t="s">
        <v>53</v>
      </c>
      <c r="E28" s="46"/>
      <c r="F28" s="46"/>
      <c r="G28" s="46"/>
      <c r="H28" s="46"/>
      <c r="I28" s="46"/>
      <c r="J28" s="46"/>
      <c r="K28" s="47"/>
      <c r="L28" s="41">
        <v>5</v>
      </c>
      <c r="R28" s="37"/>
      <c r="S28" s="37"/>
      <c r="T28" s="37"/>
      <c r="U28" s="37"/>
      <c r="V28" s="37"/>
      <c r="W28" s="37"/>
      <c r="X28" s="37"/>
    </row>
    <row r="29" spans="2:25" ht="15.75">
      <c r="B29" s="49">
        <v>3.36</v>
      </c>
      <c r="D29" s="41" t="s">
        <v>54</v>
      </c>
      <c r="E29" s="41"/>
      <c r="F29" s="41"/>
      <c r="G29" s="41"/>
      <c r="H29" s="41"/>
      <c r="I29" s="41"/>
      <c r="J29" s="41"/>
      <c r="K29" s="41"/>
      <c r="L29" s="41">
        <v>7</v>
      </c>
      <c r="M29" s="50"/>
      <c r="N29" s="51"/>
      <c r="O29" s="52"/>
      <c r="P29" s="51"/>
      <c r="Q29" s="51"/>
      <c r="Y29" t="s">
        <v>55</v>
      </c>
    </row>
    <row r="30" spans="2:17" ht="15.75">
      <c r="B30" s="49">
        <v>12.08</v>
      </c>
      <c r="D30" s="53" t="s">
        <v>56</v>
      </c>
      <c r="E30" s="53"/>
      <c r="F30" s="53"/>
      <c r="G30" s="53"/>
      <c r="H30" s="53"/>
      <c r="I30" s="53"/>
      <c r="J30" s="53"/>
      <c r="K30" s="53"/>
      <c r="L30" s="41">
        <v>11</v>
      </c>
      <c r="M30" s="52"/>
      <c r="N30" s="51"/>
      <c r="O30" s="52"/>
      <c r="P30" s="51"/>
      <c r="Q30" s="51"/>
    </row>
    <row r="31" spans="2:24" ht="16.5" customHeight="1">
      <c r="B31" s="54" t="s">
        <v>57</v>
      </c>
      <c r="C31" s="55"/>
      <c r="D31" s="55"/>
      <c r="E31" s="55"/>
      <c r="F31" s="55"/>
      <c r="G31" s="55"/>
      <c r="H31" s="55"/>
      <c r="I31" s="55"/>
      <c r="J31" s="55"/>
      <c r="K31" s="52"/>
      <c r="M31" s="50"/>
      <c r="O31" s="52"/>
      <c r="S31" s="56"/>
      <c r="T31" s="56"/>
      <c r="U31" s="56"/>
      <c r="W31" s="57"/>
      <c r="X31" t="s">
        <v>58</v>
      </c>
    </row>
    <row r="32" spans="11:17" ht="15.75" hidden="1">
      <c r="K32" s="58"/>
      <c r="L32" s="58"/>
      <c r="M32" s="58"/>
      <c r="N32" s="58"/>
      <c r="O32" s="58"/>
      <c r="P32" s="58"/>
      <c r="Q32" s="59"/>
    </row>
    <row r="33" ht="12.75" hidden="1"/>
    <row r="34" spans="16:24" ht="15" hidden="1">
      <c r="P34" s="41" t="s">
        <v>49</v>
      </c>
      <c r="Q34" s="41"/>
      <c r="R34" s="41"/>
      <c r="S34" s="41"/>
      <c r="T34" s="41"/>
      <c r="U34" s="41"/>
      <c r="V34" s="41"/>
      <c r="W34" s="41"/>
      <c r="X34" s="41">
        <v>23</v>
      </c>
    </row>
    <row r="35" spans="16:24" ht="15" hidden="1">
      <c r="P35" s="42" t="s">
        <v>51</v>
      </c>
      <c r="Q35" s="43"/>
      <c r="R35" s="43"/>
      <c r="S35" s="43"/>
      <c r="T35" s="43"/>
      <c r="U35" s="43"/>
      <c r="V35" s="43"/>
      <c r="W35" s="43"/>
      <c r="X35" s="44"/>
    </row>
    <row r="36" spans="16:24" ht="15" hidden="1">
      <c r="P36" s="45" t="s">
        <v>52</v>
      </c>
      <c r="Q36" s="46"/>
      <c r="R36" s="46"/>
      <c r="S36" s="46"/>
      <c r="T36" s="46"/>
      <c r="U36" s="46"/>
      <c r="V36" s="46"/>
      <c r="W36" s="47"/>
      <c r="X36" s="41"/>
    </row>
    <row r="37" spans="16:24" ht="15" hidden="1">
      <c r="P37" s="45" t="s">
        <v>53</v>
      </c>
      <c r="Q37" s="46"/>
      <c r="R37" s="46"/>
      <c r="S37" s="46"/>
      <c r="T37" s="46"/>
      <c r="U37" s="46"/>
      <c r="V37" s="46"/>
      <c r="W37" s="47"/>
      <c r="X37" s="41">
        <v>5</v>
      </c>
    </row>
    <row r="38" spans="16:24" ht="15" hidden="1">
      <c r="P38" s="41" t="s">
        <v>54</v>
      </c>
      <c r="Q38" s="41"/>
      <c r="R38" s="41"/>
      <c r="S38" s="41"/>
      <c r="T38" s="41"/>
      <c r="U38" s="41"/>
      <c r="V38" s="41"/>
      <c r="W38" s="41"/>
      <c r="X38" s="41">
        <v>7</v>
      </c>
    </row>
    <row r="39" spans="16:24" ht="15" hidden="1">
      <c r="P39" s="53" t="s">
        <v>56</v>
      </c>
      <c r="Q39" s="53"/>
      <c r="R39" s="53"/>
      <c r="S39" s="53"/>
      <c r="T39" s="53"/>
      <c r="U39" s="53"/>
      <c r="V39" s="53"/>
      <c r="W39" s="53"/>
      <c r="X39" s="41">
        <v>11</v>
      </c>
    </row>
    <row r="40" ht="12.75" hidden="1"/>
    <row r="41" ht="12.75" hidden="1"/>
  </sheetData>
  <sheetProtection/>
  <mergeCells count="31">
    <mergeCell ref="P37:W37"/>
    <mergeCell ref="P39:W39"/>
    <mergeCell ref="D30:K30"/>
    <mergeCell ref="K32:L32"/>
    <mergeCell ref="M32:N32"/>
    <mergeCell ref="O32:P32"/>
    <mergeCell ref="P35:X35"/>
    <mergeCell ref="P36:W36"/>
    <mergeCell ref="R25:X25"/>
    <mergeCell ref="D26:L26"/>
    <mergeCell ref="R26:X26"/>
    <mergeCell ref="D27:K27"/>
    <mergeCell ref="R27:X27"/>
    <mergeCell ref="D28:K28"/>
    <mergeCell ref="R28:X28"/>
    <mergeCell ref="D22:J22"/>
    <mergeCell ref="D23:J23"/>
    <mergeCell ref="N23:P23"/>
    <mergeCell ref="R23:X23"/>
    <mergeCell ref="D24:J24"/>
    <mergeCell ref="R24:X24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2022-04-15T07:16:06Z</dcterms:created>
  <dcterms:modified xsi:type="dcterms:W3CDTF">2022-04-15T07:16:28Z</dcterms:modified>
  <cp:category/>
  <cp:version/>
  <cp:contentType/>
  <cp:contentStatus/>
</cp:coreProperties>
</file>