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Дим14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РКЦ 428,1+нежилые 33,3+125,2+43,8</t>
        </r>
      </text>
    </comment>
  </commentList>
</comments>
</file>

<file path=xl/sharedStrings.xml><?xml version="1.0" encoding="utf-8"?>
<sst xmlns="http://schemas.openxmlformats.org/spreadsheetml/2006/main" count="57" uniqueCount="57">
  <si>
    <t xml:space="preserve">                                                                         Л И Ц Е В О Й   С Ч Е Т</t>
  </si>
  <si>
    <t xml:space="preserve"> улица    Димитрова,    дом     14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</si>
  <si>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</si>
  <si>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</si>
  <si>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</si>
  <si>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</si>
  <si>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</si>
  <si>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</si>
  <si>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</si>
  <si>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</si>
  <si>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>в том числе содержание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</si>
  <si>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</si>
  <si>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</si>
  <si>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</si>
  <si>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</si>
  <si>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</si>
  <si>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</si>
  <si>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</si>
  <si>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</si>
  <si>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</si>
  <si>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</si>
  <si>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</si>
  <si>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</si>
  <si>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</si>
  <si>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</si>
  <si>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</si>
  <si>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</si>
  <si>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</si>
  <si>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</si>
  <si>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</si>
  <si>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</si>
  <si>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</si>
  <si>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</si>
  <si>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</si>
  <si>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</si>
  <si>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</si>
  <si>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</si>
  <si>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</si>
  <si>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</si>
  <si>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</si>
  <si>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</si>
  <si>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</si>
  <si>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</si>
  <si>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</t>
  </si>
  <si>
    <t>Всего</t>
  </si>
  <si>
    <t>с 01 июля 2021г.</t>
  </si>
  <si>
    <t>СОИ(эл.энергия) 1,40 руб./м2</t>
  </si>
  <si>
    <t>СОИ(     вода )               0,04 руб./м2</t>
  </si>
  <si>
    <t>Всего получено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</si>
  <si>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</si>
  <si>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</si>
  <si>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</si>
  <si>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</si>
  <si>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</si>
  <si>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</si>
  <si>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>с01.10.21 г.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</si>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</sst>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28" borderId="1" applyNumberFormat="0" applyAlignment="0" applyProtection="0"/>
    <xf numFmtId="0" fontId="42" fillId="28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4" fillId="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35" fillId="32" borderId="8" applyNumberFormat="0" applyFont="0" applyAlignment="0" applyProtection="0"/>
    <xf numFmtId="9" fontId="35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4" borderId="16" xfId="0" applyFill="1" applyBorder="1" applyAlignment="1">
      <alignment/>
    </xf>
    <xf numFmtId="0" fontId="0" fillId="0" borderId="20" xfId="0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2" fontId="0" fillId="0" borderId="0" xfId="0" applyNumberFormat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3" fillId="34" borderId="16" xfId="0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2" fontId="24" fillId="0" borderId="0" xfId="0" applyNumberFormat="1" applyFont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/>
    </xf>
    <xf numFmtId="0" fontId="23" fillId="34" borderId="16" xfId="0" applyFont="1" applyFill="1" applyBorder="1" applyAlignment="1">
      <alignment horizontal="left"/>
    </xf>
    <xf numFmtId="2" fontId="28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7">
        <row r="8">
          <cell r="L8">
            <v>2407.5</v>
          </cell>
          <cell r="Q8">
            <v>48.0522142787351</v>
          </cell>
          <cell r="R8">
            <v>32.25232045274229</v>
          </cell>
          <cell r="AE8">
            <v>45643.08</v>
          </cell>
        </row>
        <row r="9">
          <cell r="L9">
            <v>5204.22</v>
          </cell>
          <cell r="Q9">
            <v>30.821131972969912</v>
          </cell>
          <cell r="R9">
            <v>43.074192126255085</v>
          </cell>
          <cell r="AE9">
            <v>47562.33</v>
          </cell>
        </row>
        <row r="10">
          <cell r="L10">
            <v>4437.820000000001</v>
          </cell>
          <cell r="Q10">
            <v>54.85997186775736</v>
          </cell>
          <cell r="R10">
            <v>134.83757776622642</v>
          </cell>
          <cell r="AE10">
            <v>50247.98</v>
          </cell>
        </row>
        <row r="11">
          <cell r="L11">
            <v>10170.44</v>
          </cell>
          <cell r="Q11">
            <v>48.00298988130367</v>
          </cell>
          <cell r="R11">
            <v>55.31102261757267</v>
          </cell>
          <cell r="AE11">
            <v>46678.48</v>
          </cell>
        </row>
        <row r="12">
          <cell r="L12">
            <v>7398.81</v>
          </cell>
          <cell r="Q12">
            <v>64.05335591312539</v>
          </cell>
          <cell r="R12">
            <v>426.6952407655659</v>
          </cell>
          <cell r="AE12">
            <v>47683.83</v>
          </cell>
        </row>
        <row r="13">
          <cell r="L13">
            <v>6325.749999999999</v>
          </cell>
          <cell r="Q13">
            <v>60.59151882061886</v>
          </cell>
          <cell r="R13">
            <v>34.58089211804755</v>
          </cell>
          <cell r="AE13">
            <v>49548.1</v>
          </cell>
        </row>
        <row r="14">
          <cell r="L14">
            <v>3307.3100000000004</v>
          </cell>
          <cell r="Q14">
            <v>53.09482044687978</v>
          </cell>
          <cell r="R14">
            <v>80.78021441161873</v>
          </cell>
          <cell r="AE14">
            <v>52342.24</v>
          </cell>
        </row>
        <row r="15">
          <cell r="L15">
            <v>7782.51</v>
          </cell>
          <cell r="Q15">
            <v>38.772963609431606</v>
          </cell>
          <cell r="R15">
            <v>79.44570117602002</v>
          </cell>
          <cell r="AE15">
            <v>54344.45</v>
          </cell>
        </row>
        <row r="16">
          <cell r="L16">
            <v>6873.2</v>
          </cell>
          <cell r="Q16">
            <v>60.81227568659791</v>
          </cell>
          <cell r="R16">
            <v>67.52810980876481</v>
          </cell>
          <cell r="AE16">
            <v>55821.19</v>
          </cell>
        </row>
        <row r="17">
          <cell r="L17">
            <v>5901.430000000001</v>
          </cell>
          <cell r="Q17">
            <v>53.7022782895534</v>
          </cell>
          <cell r="R17">
            <v>46.85386288756094</v>
          </cell>
          <cell r="AE17">
            <v>57329.11</v>
          </cell>
        </row>
        <row r="18">
          <cell r="L18">
            <v>5437.84</v>
          </cell>
          <cell r="Q18">
            <v>37.9954791431352</v>
          </cell>
          <cell r="R18">
            <v>6.398167769470381</v>
          </cell>
          <cell r="AE18">
            <v>58818.6</v>
          </cell>
        </row>
        <row r="19">
          <cell r="L19">
            <v>7132.17</v>
          </cell>
          <cell r="Q19">
            <v>33.755187150936244</v>
          </cell>
          <cell r="R19">
            <v>264.89190912324176</v>
          </cell>
          <cell r="AE19">
            <v>60595.48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7">
        <row r="8">
          <cell r="S8">
            <v>172.89723253459863</v>
          </cell>
        </row>
        <row r="9">
          <cell r="S9">
            <v>173.61471744644595</v>
          </cell>
        </row>
        <row r="10">
          <cell r="S10">
            <v>182.31039101752648</v>
          </cell>
        </row>
        <row r="11">
          <cell r="S11">
            <v>160.4080558971012</v>
          </cell>
        </row>
        <row r="12">
          <cell r="S12">
            <v>171.9576856911707</v>
          </cell>
        </row>
        <row r="13">
          <cell r="S13">
            <v>182.54390936555896</v>
          </cell>
        </row>
        <row r="14">
          <cell r="S14">
            <v>181.16813597902</v>
          </cell>
        </row>
        <row r="15">
          <cell r="S15">
            <v>174.7634428815421</v>
          </cell>
        </row>
        <row r="16">
          <cell r="S16">
            <v>187.79924122675027</v>
          </cell>
        </row>
        <row r="17">
          <cell r="S17">
            <v>163.56075975815185</v>
          </cell>
        </row>
        <row r="18">
          <cell r="S18">
            <v>172.59576238064903</v>
          </cell>
        </row>
        <row r="19">
          <cell r="S19">
            <v>203.79713692874705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7">
      <selection activeCell="X19" sqref="X19"/>
    </sheetView>
  </sheetViews>
  <sheetFormatPr defaultColWidth="9.140625" defaultRowHeight="12.75"/>
  <cols>
    <col min="1" max="1" width="13.57421875" style="0" customWidth="1"/>
    <col min="2" max="2" width="9.7109375" style="0" customWidth="1"/>
    <col min="3" max="3" width="10.57421875" style="0" bestFit="1" customWidth="1"/>
    <col min="4" max="4" width="7.57421875" style="0" customWidth="1"/>
    <col min="5" max="5" width="5.8515625" style="0" customWidth="1"/>
    <col min="6" max="6" width="8.00390625" style="0" customWidth="1"/>
    <col min="7" max="7" width="6.8515625" style="0" customWidth="1"/>
    <col min="8" max="8" width="7.00390625" style="0" customWidth="1"/>
    <col min="9" max="9" width="7.28125" style="0" customWidth="1"/>
    <col min="10" max="10" width="6.00390625" style="0" customWidth="1"/>
    <col min="11" max="11" width="5.421875" style="0" customWidth="1"/>
    <col min="12" max="13" width="5.28125" style="0" customWidth="1"/>
    <col min="14" max="14" width="4.421875" style="0" customWidth="1"/>
    <col min="15" max="15" width="5.8515625" style="0" customWidth="1"/>
    <col min="16" max="16" width="6.00390625" style="0" customWidth="1"/>
    <col min="17" max="17" width="5.28125" style="0" customWidth="1"/>
    <col min="18" max="18" width="5.57421875" style="0" customWidth="1"/>
    <col min="19" max="19" width="5.8515625" style="0" customWidth="1"/>
    <col min="20" max="20" width="6.140625" style="0" customWidth="1"/>
    <col min="21" max="21" width="5.8515625" style="0" customWidth="1"/>
    <col min="22" max="22" width="5.57421875" style="0" customWidth="1"/>
    <col min="23" max="23" width="8.140625" style="0" customWidth="1"/>
    <col min="24" max="24" width="7.57421875" style="0" customWidth="1"/>
    <col min="27" max="27" width="9.57421875" style="0" customWidth="1"/>
  </cols>
  <sheetData>
    <row r="1" spans="1:12" ht="15">
      <c r="A1" s="1" t="s">
        <v>0</v>
      </c>
      <c r="L1" s="2"/>
    </row>
    <row r="2" spans="1:15" ht="14.25">
      <c r="A2" s="2"/>
      <c r="B2">
        <f>428.1+202.3</f>
        <v>630.4000000000001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27" ht="12.75">
      <c r="B3" s="2"/>
      <c r="C3" s="2" t="s">
        <v>2</v>
      </c>
      <c r="D3" s="2"/>
      <c r="E3" s="2"/>
      <c r="F3" s="2"/>
      <c r="G3" s="2"/>
      <c r="H3" s="2"/>
      <c r="I3" s="2"/>
      <c r="J3" s="2"/>
      <c r="AA3" s="4" t="s">
        <v>3</v>
      </c>
    </row>
    <row r="4" ht="12.75">
      <c r="AA4" s="5"/>
    </row>
    <row r="5" spans="1:27" ht="12.75" customHeight="1">
      <c r="A5" s="6">
        <v>2021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4" t="s">
        <v>6</v>
      </c>
      <c r="Y5" s="4" t="s">
        <v>7</v>
      </c>
      <c r="Z5" s="10" t="s">
        <v>8</v>
      </c>
      <c r="AA5" s="5"/>
    </row>
    <row r="6" spans="1:27" ht="12.75">
      <c r="A6" s="11"/>
      <c r="B6" s="11"/>
      <c r="C6" s="12" t="s">
        <v>9</v>
      </c>
      <c r="D6" s="13" t="s">
        <v>10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14"/>
      <c r="Y6" s="14"/>
      <c r="Z6" s="10"/>
      <c r="AA6" s="5"/>
    </row>
    <row r="7" spans="1:27" ht="114.75">
      <c r="A7" s="15"/>
      <c r="B7" s="15"/>
      <c r="C7" s="16"/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8" t="s">
        <v>18</v>
      </c>
      <c r="L7" s="19" t="s">
        <v>19</v>
      </c>
      <c r="M7" s="19" t="s">
        <v>20</v>
      </c>
      <c r="N7" s="20" t="s">
        <v>21</v>
      </c>
      <c r="O7" s="18" t="s">
        <v>22</v>
      </c>
      <c r="P7" s="19" t="s">
        <v>23</v>
      </c>
      <c r="Q7" s="18" t="s">
        <v>24</v>
      </c>
      <c r="R7" s="18" t="s">
        <v>25</v>
      </c>
      <c r="S7" s="18" t="s">
        <v>26</v>
      </c>
      <c r="T7" s="18" t="s">
        <v>27</v>
      </c>
      <c r="U7" s="18" t="s">
        <v>28</v>
      </c>
      <c r="V7" s="18" t="s">
        <v>29</v>
      </c>
      <c r="W7" s="19" t="s">
        <v>30</v>
      </c>
      <c r="X7" s="21"/>
      <c r="Y7" s="21"/>
      <c r="Z7" s="10"/>
      <c r="AA7" s="22"/>
    </row>
    <row r="8" spans="1:27" ht="20.25" customHeight="1">
      <c r="A8" s="23" t="s">
        <v>31</v>
      </c>
      <c r="B8" s="24">
        <f>'[1]Дим 14'!$L$8</f>
        <v>2407.5</v>
      </c>
      <c r="C8" s="24">
        <f>7.42*B2+(1.34+0.04)*B2</f>
        <v>5547.52</v>
      </c>
      <c r="D8" s="25">
        <f>C8*60/100</f>
        <v>3328.512</v>
      </c>
      <c r="E8" s="25">
        <f>D8*28/100</f>
        <v>931.9833600000001</v>
      </c>
      <c r="F8" s="24">
        <v>537.28</v>
      </c>
      <c r="G8" s="24">
        <f>'[1]Дим 14'!$Q8</f>
        <v>48.0522142787351</v>
      </c>
      <c r="H8" s="24">
        <f>'[1]Дим 14'!$R8</f>
        <v>32.25232045274229</v>
      </c>
      <c r="I8" s="24">
        <f>'[2]Дим 14'!$S8</f>
        <v>172.89723253459863</v>
      </c>
      <c r="J8" s="25">
        <f>C8-(D8+E8+F8+G8+H8+I8)</f>
        <v>496.5428727339249</v>
      </c>
      <c r="K8" s="23"/>
      <c r="L8" s="26">
        <v>66.67</v>
      </c>
      <c r="M8" s="27"/>
      <c r="N8" s="27"/>
      <c r="O8" s="23"/>
      <c r="P8" s="26"/>
      <c r="Q8" s="26"/>
      <c r="R8" s="26"/>
      <c r="S8" s="26"/>
      <c r="T8" s="26"/>
      <c r="U8" s="26"/>
      <c r="V8" s="26"/>
      <c r="W8" s="26">
        <v>4138</v>
      </c>
      <c r="X8" s="23">
        <f>K8+L8+M8+N8+O8+P8+V8+W8+R8+S8</f>
        <v>4204.67</v>
      </c>
      <c r="Y8" s="24">
        <f>C8+X8</f>
        <v>9752.19</v>
      </c>
      <c r="Z8" s="24">
        <f>B8-C8-X8</f>
        <v>-7344.6900000000005</v>
      </c>
      <c r="AA8" s="24">
        <f>'[1]Дим 14'!$AE$8</f>
        <v>45643.08</v>
      </c>
    </row>
    <row r="9" spans="1:27" ht="20.25" customHeight="1">
      <c r="A9" s="23" t="s">
        <v>32</v>
      </c>
      <c r="B9" s="24">
        <f>'[1]Дим 14'!$L$9</f>
        <v>5204.22</v>
      </c>
      <c r="C9" s="24">
        <f>7.42*B2+(1.34+0.04)*B2</f>
        <v>5547.52</v>
      </c>
      <c r="D9" s="25">
        <f>C9*57.5/100</f>
        <v>3189.824</v>
      </c>
      <c r="E9" s="25">
        <f aca="true" t="shared" si="0" ref="E9:E20">D9*28/100</f>
        <v>893.15072</v>
      </c>
      <c r="F9" s="24">
        <v>1483.04</v>
      </c>
      <c r="G9" s="24">
        <f>'[1]Дим 14'!$Q9</f>
        <v>30.821131972969912</v>
      </c>
      <c r="H9" s="24">
        <f>'[1]Дим 14'!$R9</f>
        <v>43.074192126255085</v>
      </c>
      <c r="I9" s="24">
        <f>'[2]Дим 14'!$S9</f>
        <v>173.61471744644595</v>
      </c>
      <c r="J9" s="25">
        <f aca="true" t="shared" si="1" ref="J9:J19">C9-(D9+E9+F9+G9+H9+I9)</f>
        <v>-266.0047615456706</v>
      </c>
      <c r="K9" s="23"/>
      <c r="L9" s="26">
        <v>66.67</v>
      </c>
      <c r="M9" s="23"/>
      <c r="N9" s="23"/>
      <c r="O9" s="26">
        <v>4800</v>
      </c>
      <c r="P9" s="26"/>
      <c r="Q9" s="26"/>
      <c r="R9" s="26"/>
      <c r="S9" s="26"/>
      <c r="T9" s="26"/>
      <c r="U9" s="26"/>
      <c r="V9" s="26"/>
      <c r="W9" s="26">
        <v>499</v>
      </c>
      <c r="X9" s="23">
        <f aca="true" t="shared" si="2" ref="X9:X18">K9+L9+M9+N9+O9+P9+V9+W9+R9+S9</f>
        <v>5365.67</v>
      </c>
      <c r="Y9" s="24">
        <f aca="true" t="shared" si="3" ref="Y9:Y19">C9+X9</f>
        <v>10913.19</v>
      </c>
      <c r="Z9" s="24">
        <f aca="true" t="shared" si="4" ref="Z9:Z19">B9-C9-X9</f>
        <v>-5708.97</v>
      </c>
      <c r="AA9" s="24">
        <f>'[1]Дим 14'!$AE$9</f>
        <v>47562.33</v>
      </c>
    </row>
    <row r="10" spans="1:27" ht="20.25" customHeight="1">
      <c r="A10" s="23" t="s">
        <v>33</v>
      </c>
      <c r="B10" s="24">
        <f>'[1]Дим 14'!$L$10</f>
        <v>4437.820000000001</v>
      </c>
      <c r="C10" s="24">
        <f>7.42*B2+(1.34+0.04)*B2</f>
        <v>5547.52</v>
      </c>
      <c r="D10" s="25">
        <f aca="true" t="shared" si="5" ref="D10:D19">C10*60/100</f>
        <v>3328.512</v>
      </c>
      <c r="E10" s="25">
        <f t="shared" si="0"/>
        <v>931.9833600000001</v>
      </c>
      <c r="F10" s="24">
        <v>172.96</v>
      </c>
      <c r="G10" s="24">
        <f>'[1]Дим 14'!$Q10</f>
        <v>54.85997186775736</v>
      </c>
      <c r="H10" s="24">
        <f>'[1]Дим 14'!$R10</f>
        <v>134.83757776622642</v>
      </c>
      <c r="I10" s="24">
        <f>'[2]Дим 14'!$S10</f>
        <v>182.31039101752648</v>
      </c>
      <c r="J10" s="25">
        <f t="shared" si="1"/>
        <v>742.0566993484899</v>
      </c>
      <c r="K10" s="23"/>
      <c r="L10" s="26">
        <v>66.67</v>
      </c>
      <c r="M10" s="23"/>
      <c r="N10" s="23"/>
      <c r="O10" s="26"/>
      <c r="P10" s="26"/>
      <c r="Q10" s="26"/>
      <c r="R10" s="26"/>
      <c r="S10" s="26"/>
      <c r="T10" s="26"/>
      <c r="U10" s="26"/>
      <c r="V10" s="26"/>
      <c r="W10" s="26"/>
      <c r="X10" s="23">
        <f t="shared" si="2"/>
        <v>66.67</v>
      </c>
      <c r="Y10" s="24">
        <f t="shared" si="3"/>
        <v>5614.1900000000005</v>
      </c>
      <c r="Z10" s="24">
        <f t="shared" si="4"/>
        <v>-1176.37</v>
      </c>
      <c r="AA10" s="24">
        <f>'[1]Дим 14'!$AE$10</f>
        <v>50247.98</v>
      </c>
    </row>
    <row r="11" spans="1:27" ht="20.25" customHeight="1">
      <c r="A11" s="23" t="s">
        <v>34</v>
      </c>
      <c r="B11" s="24">
        <f>'[1]Дим 14'!$L$11</f>
        <v>10170.44</v>
      </c>
      <c r="C11" s="24">
        <f>7.42*B2+(1.34+0.04)*B2</f>
        <v>5547.52</v>
      </c>
      <c r="D11" s="25">
        <f t="shared" si="5"/>
        <v>3328.512</v>
      </c>
      <c r="E11" s="25">
        <f t="shared" si="0"/>
        <v>931.9833600000001</v>
      </c>
      <c r="F11" s="24">
        <v>741.68</v>
      </c>
      <c r="G11" s="24">
        <f>'[1]Дим 14'!$Q11</f>
        <v>48.00298988130367</v>
      </c>
      <c r="H11" s="24">
        <f>'[1]Дим 14'!$R11</f>
        <v>55.31102261757267</v>
      </c>
      <c r="I11" s="24">
        <f>'[2]Дим 14'!$S11</f>
        <v>160.4080558971012</v>
      </c>
      <c r="J11" s="25">
        <f t="shared" si="1"/>
        <v>281.6225716040235</v>
      </c>
      <c r="K11" s="23"/>
      <c r="L11" s="26">
        <v>66.67</v>
      </c>
      <c r="M11" s="23"/>
      <c r="N11" s="23"/>
      <c r="O11" s="23"/>
      <c r="P11" s="26"/>
      <c r="Q11" s="26"/>
      <c r="R11" s="26"/>
      <c r="S11" s="26"/>
      <c r="T11" s="26"/>
      <c r="U11" s="26"/>
      <c r="V11" s="26"/>
      <c r="W11" s="26">
        <v>3908</v>
      </c>
      <c r="X11" s="23">
        <f t="shared" si="2"/>
        <v>3974.67</v>
      </c>
      <c r="Y11" s="24">
        <f t="shared" si="3"/>
        <v>9522.19</v>
      </c>
      <c r="Z11" s="24">
        <f t="shared" si="4"/>
        <v>648.25</v>
      </c>
      <c r="AA11" s="24">
        <f>'[1]Дим 14'!$AE$11</f>
        <v>46678.48</v>
      </c>
    </row>
    <row r="12" spans="1:27" ht="20.25" customHeight="1">
      <c r="A12" s="23" t="s">
        <v>35</v>
      </c>
      <c r="B12" s="24">
        <f>'[1]Дим 14'!$L$12</f>
        <v>7398.81</v>
      </c>
      <c r="C12" s="24">
        <f>7.42*B2+(1.34+0.04)*B2</f>
        <v>5547.52</v>
      </c>
      <c r="D12" s="25">
        <f t="shared" si="5"/>
        <v>3328.512</v>
      </c>
      <c r="E12" s="25">
        <f t="shared" si="0"/>
        <v>931.9833600000001</v>
      </c>
      <c r="F12" s="24">
        <v>106.72</v>
      </c>
      <c r="G12" s="24">
        <f>'[1]Дим 14'!$Q12</f>
        <v>64.05335591312539</v>
      </c>
      <c r="H12" s="24">
        <f>'[1]Дим 14'!$R12</f>
        <v>426.6952407655659</v>
      </c>
      <c r="I12" s="24">
        <f>'[2]Дим 14'!$S12</f>
        <v>171.9576856911707</v>
      </c>
      <c r="J12" s="25">
        <f t="shared" si="1"/>
        <v>517.5983576301378</v>
      </c>
      <c r="K12" s="23"/>
      <c r="L12" s="26">
        <v>66.67</v>
      </c>
      <c r="M12" s="23"/>
      <c r="N12" s="23"/>
      <c r="O12" s="26"/>
      <c r="P12" s="26"/>
      <c r="Q12" s="26"/>
      <c r="R12" s="26"/>
      <c r="S12" s="26">
        <v>1700</v>
      </c>
      <c r="T12" s="26"/>
      <c r="U12" s="26">
        <v>2817</v>
      </c>
      <c r="V12" s="26"/>
      <c r="W12" s="26"/>
      <c r="X12" s="23">
        <f>K12+L12+M12+N12+O12+P12+V12+W12+R12+S12+T12+U12</f>
        <v>4583.67</v>
      </c>
      <c r="Y12" s="24">
        <f t="shared" si="3"/>
        <v>10131.19</v>
      </c>
      <c r="Z12" s="24">
        <f t="shared" si="4"/>
        <v>-2732.38</v>
      </c>
      <c r="AA12" s="24">
        <f>'[1]Дим 14'!$AE$12</f>
        <v>47683.83</v>
      </c>
    </row>
    <row r="13" spans="1:27" ht="20.25" customHeight="1">
      <c r="A13" s="23" t="s">
        <v>36</v>
      </c>
      <c r="B13" s="24">
        <f>'[1]Дим 14'!$L$13</f>
        <v>6325.749999999999</v>
      </c>
      <c r="C13" s="24">
        <f>7.42*B2+(1.34+0.04)*B2</f>
        <v>5547.52</v>
      </c>
      <c r="D13" s="25">
        <f>C13*56.5/100</f>
        <v>3134.3488</v>
      </c>
      <c r="E13" s="25">
        <f t="shared" si="0"/>
        <v>877.6176640000001</v>
      </c>
      <c r="F13" s="24">
        <v>1398.4</v>
      </c>
      <c r="G13" s="24">
        <f>'[1]Дим 14'!$Q13</f>
        <v>60.59151882061886</v>
      </c>
      <c r="H13" s="24">
        <f>'[1]Дим 14'!$R13</f>
        <v>34.58089211804755</v>
      </c>
      <c r="I13" s="24">
        <f>'[2]Дим 14'!$S13</f>
        <v>182.54390936555896</v>
      </c>
      <c r="J13" s="25">
        <f t="shared" si="1"/>
        <v>-140.56278430422572</v>
      </c>
      <c r="K13" s="23"/>
      <c r="L13" s="26">
        <v>66.67</v>
      </c>
      <c r="M13" s="23"/>
      <c r="N13" s="23"/>
      <c r="O13" s="26"/>
      <c r="P13" s="26"/>
      <c r="Q13" s="26"/>
      <c r="R13" s="26"/>
      <c r="S13" s="26"/>
      <c r="T13" s="26"/>
      <c r="U13" s="26">
        <v>2817</v>
      </c>
      <c r="V13" s="26"/>
      <c r="W13" s="26"/>
      <c r="X13" s="23">
        <f>K13+L13+M13+N13+O13+P13+V13+W13+R13+S13+T13+U13</f>
        <v>2883.67</v>
      </c>
      <c r="Y13" s="24">
        <f t="shared" si="3"/>
        <v>8431.19</v>
      </c>
      <c r="Z13" s="24">
        <f t="shared" si="4"/>
        <v>-2105.4400000000014</v>
      </c>
      <c r="AA13" s="24">
        <f>'[1]Дим 14'!$AE$13</f>
        <v>49548.1</v>
      </c>
    </row>
    <row r="14" spans="1:27" ht="20.25" customHeight="1">
      <c r="A14" s="23" t="s">
        <v>37</v>
      </c>
      <c r="B14" s="24">
        <f>'[1]Дим 14'!$L$14</f>
        <v>3307.3100000000004</v>
      </c>
      <c r="C14" s="24">
        <f>7.42*B2+(1.34+0.04)*B2</f>
        <v>5547.52</v>
      </c>
      <c r="D14" s="25">
        <f>C14*56.5/100</f>
        <v>3134.3488</v>
      </c>
      <c r="E14" s="25">
        <f t="shared" si="0"/>
        <v>877.6176640000001</v>
      </c>
      <c r="F14" s="24">
        <v>1558.81</v>
      </c>
      <c r="G14" s="24">
        <f>'[1]Дим 14'!$Q14</f>
        <v>53.09482044687978</v>
      </c>
      <c r="H14" s="24">
        <f>'[1]Дим 14'!$R14</f>
        <v>80.78021441161873</v>
      </c>
      <c r="I14" s="24">
        <f>'[2]Дим 14'!$S14</f>
        <v>181.16813597902</v>
      </c>
      <c r="J14" s="25">
        <f t="shared" si="1"/>
        <v>-338.29963483751817</v>
      </c>
      <c r="K14" s="23"/>
      <c r="L14" s="26">
        <v>66.67</v>
      </c>
      <c r="M14" s="23"/>
      <c r="N14" s="23"/>
      <c r="O14" s="26"/>
      <c r="P14" s="26">
        <f>4598+1200</f>
        <v>5798</v>
      </c>
      <c r="Q14" s="26"/>
      <c r="R14" s="26"/>
      <c r="S14" s="26"/>
      <c r="T14" s="26"/>
      <c r="U14" s="26"/>
      <c r="V14" s="26"/>
      <c r="W14" s="26"/>
      <c r="X14" s="23">
        <f t="shared" si="2"/>
        <v>5864.67</v>
      </c>
      <c r="Y14" s="24">
        <f t="shared" si="3"/>
        <v>11412.19</v>
      </c>
      <c r="Z14" s="24">
        <f t="shared" si="4"/>
        <v>-8104.88</v>
      </c>
      <c r="AA14" s="24">
        <f>'[1]Дим 14'!$AE$14</f>
        <v>52342.24</v>
      </c>
    </row>
    <row r="15" spans="1:27" ht="20.25" customHeight="1">
      <c r="A15" s="23" t="s">
        <v>38</v>
      </c>
      <c r="B15" s="24">
        <f>'[1]Дим 14'!$L$15</f>
        <v>7782.51</v>
      </c>
      <c r="C15" s="24">
        <f>7.42*B2+(1.34+0.04)*B2</f>
        <v>5547.52</v>
      </c>
      <c r="D15" s="25">
        <f>C15*55.5/100</f>
        <v>3078.8736000000004</v>
      </c>
      <c r="E15" s="25">
        <f t="shared" si="0"/>
        <v>862.0846080000001</v>
      </c>
      <c r="F15" s="24">
        <v>1298.37</v>
      </c>
      <c r="G15" s="24">
        <f>'[1]Дим 14'!$Q15</f>
        <v>38.772963609431606</v>
      </c>
      <c r="H15" s="24">
        <f>'[1]Дим 14'!$R15</f>
        <v>79.44570117602002</v>
      </c>
      <c r="I15" s="24">
        <f>'[2]Дим 14'!$S15</f>
        <v>174.7634428815421</v>
      </c>
      <c r="J15" s="25">
        <f t="shared" si="1"/>
        <v>15.209684333006408</v>
      </c>
      <c r="K15" s="23"/>
      <c r="L15" s="26">
        <v>66.67</v>
      </c>
      <c r="M15" s="23"/>
      <c r="N15" s="23"/>
      <c r="O15" s="26"/>
      <c r="P15" s="26">
        <v>3500</v>
      </c>
      <c r="Q15" s="26"/>
      <c r="R15" s="26"/>
      <c r="S15" s="26"/>
      <c r="T15" s="26"/>
      <c r="U15" s="26"/>
      <c r="V15" s="26"/>
      <c r="W15" s="26"/>
      <c r="X15" s="23">
        <f t="shared" si="2"/>
        <v>3566.67</v>
      </c>
      <c r="Y15" s="24">
        <f t="shared" si="3"/>
        <v>9114.19</v>
      </c>
      <c r="Z15" s="24">
        <f t="shared" si="4"/>
        <v>-1331.6800000000003</v>
      </c>
      <c r="AA15" s="24">
        <f>'[1]Дим 14'!$AE$15</f>
        <v>54344.45</v>
      </c>
    </row>
    <row r="16" spans="1:27" ht="20.25" customHeight="1">
      <c r="A16" s="23" t="s">
        <v>39</v>
      </c>
      <c r="B16" s="24">
        <f>'[1]Дим 14'!$L$16</f>
        <v>6873.2</v>
      </c>
      <c r="C16" s="24">
        <f>7.42*B2+(1.34+0.04)*B2</f>
        <v>5547.52</v>
      </c>
      <c r="D16" s="25">
        <f t="shared" si="5"/>
        <v>3328.512</v>
      </c>
      <c r="E16" s="25">
        <f t="shared" si="0"/>
        <v>931.9833600000001</v>
      </c>
      <c r="F16" s="24">
        <v>0</v>
      </c>
      <c r="G16" s="24">
        <f>'[1]Дим 14'!$Q16</f>
        <v>60.81227568659791</v>
      </c>
      <c r="H16" s="24">
        <f>'[1]Дим 14'!$R16</f>
        <v>67.52810980876481</v>
      </c>
      <c r="I16" s="24">
        <f>'[2]Дим 14'!$S16</f>
        <v>187.79924122675027</v>
      </c>
      <c r="J16" s="25">
        <f t="shared" si="1"/>
        <v>970.885013277888</v>
      </c>
      <c r="K16" s="23"/>
      <c r="L16" s="26">
        <v>66.67</v>
      </c>
      <c r="M16" s="23"/>
      <c r="N16" s="23"/>
      <c r="O16" s="26"/>
      <c r="P16" s="26"/>
      <c r="Q16" s="26"/>
      <c r="R16" s="26"/>
      <c r="S16" s="26"/>
      <c r="T16" s="26"/>
      <c r="U16" s="26"/>
      <c r="V16" s="26"/>
      <c r="W16" s="26"/>
      <c r="X16" s="23">
        <f t="shared" si="2"/>
        <v>66.67</v>
      </c>
      <c r="Y16" s="24">
        <f t="shared" si="3"/>
        <v>5614.1900000000005</v>
      </c>
      <c r="Z16" s="24">
        <f t="shared" si="4"/>
        <v>1259.0099999999993</v>
      </c>
      <c r="AA16" s="24">
        <f>'[1]Дим 14'!$AE$16</f>
        <v>55821.19</v>
      </c>
    </row>
    <row r="17" spans="1:27" ht="20.25" customHeight="1">
      <c r="A17" s="23" t="s">
        <v>40</v>
      </c>
      <c r="B17" s="24">
        <f>'[1]Дим 14'!$L$17</f>
        <v>5901.430000000001</v>
      </c>
      <c r="C17" s="24">
        <f>7.78*B2+(1.34+0.04)*B2</f>
        <v>5774.464000000001</v>
      </c>
      <c r="D17" s="25">
        <f t="shared" si="5"/>
        <v>3464.6784000000002</v>
      </c>
      <c r="E17" s="25">
        <f t="shared" si="0"/>
        <v>970.109952</v>
      </c>
      <c r="F17" s="24">
        <v>0</v>
      </c>
      <c r="G17" s="24">
        <f>'[1]Дим 14'!$Q17</f>
        <v>53.7022782895534</v>
      </c>
      <c r="H17" s="24">
        <f>'[1]Дим 14'!$R17</f>
        <v>46.85386288756094</v>
      </c>
      <c r="I17" s="24">
        <f>'[2]Дим 14'!$S17</f>
        <v>163.56075975815185</v>
      </c>
      <c r="J17" s="25">
        <f t="shared" si="1"/>
        <v>1075.5587470647333</v>
      </c>
      <c r="K17" s="23"/>
      <c r="L17" s="26">
        <v>66.67</v>
      </c>
      <c r="M17" s="23"/>
      <c r="N17" s="23"/>
      <c r="O17" s="26"/>
      <c r="P17" s="26"/>
      <c r="Q17" s="26"/>
      <c r="R17" s="26"/>
      <c r="S17" s="26"/>
      <c r="T17" s="26"/>
      <c r="U17" s="26"/>
      <c r="V17" s="26"/>
      <c r="W17" s="26"/>
      <c r="X17" s="23">
        <f t="shared" si="2"/>
        <v>66.67</v>
      </c>
      <c r="Y17" s="24">
        <f t="shared" si="3"/>
        <v>5841.134000000001</v>
      </c>
      <c r="Z17" s="24">
        <f t="shared" si="4"/>
        <v>60.29600000000035</v>
      </c>
      <c r="AA17" s="24">
        <f>'[1]Дим 14'!$AE$17</f>
        <v>57329.11</v>
      </c>
    </row>
    <row r="18" spans="1:27" ht="20.25" customHeight="1">
      <c r="A18" s="23" t="s">
        <v>41</v>
      </c>
      <c r="B18" s="24">
        <f>'[1]Дим 14'!$L$18</f>
        <v>5437.84</v>
      </c>
      <c r="C18" s="24">
        <f>7.78*B2+(1.34+0.04)*B2</f>
        <v>5774.464000000001</v>
      </c>
      <c r="D18" s="25">
        <f t="shared" si="5"/>
        <v>3464.6784000000002</v>
      </c>
      <c r="E18" s="25">
        <f t="shared" si="0"/>
        <v>970.109952</v>
      </c>
      <c r="F18" s="24">
        <v>0</v>
      </c>
      <c r="G18" s="24">
        <f>'[1]Дим 14'!$Q18</f>
        <v>37.9954791431352</v>
      </c>
      <c r="H18" s="24">
        <f>'[1]Дим 14'!$R18</f>
        <v>6.398167769470381</v>
      </c>
      <c r="I18" s="24">
        <f>'[2]Дим 14'!$S18</f>
        <v>172.59576238064903</v>
      </c>
      <c r="J18" s="25">
        <f t="shared" si="1"/>
        <v>1122.6862387067458</v>
      </c>
      <c r="K18" s="23"/>
      <c r="L18" s="26">
        <v>66.67</v>
      </c>
      <c r="M18" s="23"/>
      <c r="N18" s="23"/>
      <c r="O18" s="26"/>
      <c r="P18" s="26"/>
      <c r="Q18" s="26"/>
      <c r="R18" s="26"/>
      <c r="S18" s="26"/>
      <c r="T18" s="26"/>
      <c r="U18" s="26"/>
      <c r="V18" s="26"/>
      <c r="W18" s="26"/>
      <c r="X18" s="23">
        <f t="shared" si="2"/>
        <v>66.67</v>
      </c>
      <c r="Y18" s="24">
        <f t="shared" si="3"/>
        <v>5841.134000000001</v>
      </c>
      <c r="Z18" s="24">
        <f t="shared" si="4"/>
        <v>-403.2940000000007</v>
      </c>
      <c r="AA18" s="24">
        <f>'[1]Дим 14'!$AE$18</f>
        <v>58818.6</v>
      </c>
    </row>
    <row r="19" spans="1:27" ht="20.25" customHeight="1">
      <c r="A19" s="23" t="s">
        <v>42</v>
      </c>
      <c r="B19" s="24">
        <f>'[1]Дим 14'!$L$19</f>
        <v>7132.17</v>
      </c>
      <c r="C19" s="24">
        <f>7.78*B2+(1.34+0.04)*B2</f>
        <v>5774.464000000001</v>
      </c>
      <c r="D19" s="25">
        <f t="shared" si="5"/>
        <v>3464.6784000000002</v>
      </c>
      <c r="E19" s="25">
        <f t="shared" si="0"/>
        <v>970.109952</v>
      </c>
      <c r="F19" s="24">
        <v>0</v>
      </c>
      <c r="G19" s="24">
        <f>'[1]Дим 14'!$Q19</f>
        <v>33.755187150936244</v>
      </c>
      <c r="H19" s="24">
        <f>'[1]Дим 14'!$R19</f>
        <v>264.89190912324176</v>
      </c>
      <c r="I19" s="24">
        <f>'[2]Дим 14'!$S19</f>
        <v>203.79713692874705</v>
      </c>
      <c r="J19" s="25">
        <f t="shared" si="1"/>
        <v>837.2314147970756</v>
      </c>
      <c r="K19" s="23"/>
      <c r="L19" s="26">
        <v>66.67</v>
      </c>
      <c r="M19" s="23"/>
      <c r="N19" s="23"/>
      <c r="O19" s="26"/>
      <c r="P19" s="26"/>
      <c r="Q19" s="26"/>
      <c r="R19" s="26"/>
      <c r="S19" s="26"/>
      <c r="T19" s="26">
        <v>9000</v>
      </c>
      <c r="U19" s="26"/>
      <c r="V19" s="26"/>
      <c r="W19" s="26" t="s">
        <v>43</v>
      </c>
      <c r="X19" s="23">
        <f>SUM(K19:W19)</f>
        <v>9066.67</v>
      </c>
      <c r="Y19" s="24">
        <f t="shared" si="3"/>
        <v>14841.134000000002</v>
      </c>
      <c r="Z19" s="24">
        <f t="shared" si="4"/>
        <v>-7708.964000000001</v>
      </c>
      <c r="AA19" s="24">
        <f>'[1]Дим 14'!$AE$19</f>
        <v>60595.48</v>
      </c>
    </row>
    <row r="20" spans="1:27" ht="20.25" customHeight="1">
      <c r="A20" s="28" t="s">
        <v>44</v>
      </c>
      <c r="B20" s="28">
        <f>B8+B9+B10+B11+B12+B13+B14+B15+B16+B17+B18+B19</f>
        <v>72379</v>
      </c>
      <c r="C20" s="29">
        <f>C8+C9+C10+C11+C12+C13+C14+C15+C16+C17+C18+C19</f>
        <v>67251.07200000001</v>
      </c>
      <c r="D20" s="30">
        <f>SUM(D8:D19)</f>
        <v>39573.990399999995</v>
      </c>
      <c r="E20" s="30">
        <f t="shared" si="0"/>
        <v>11080.717311999999</v>
      </c>
      <c r="F20" s="30">
        <f>SUM(F8:F19)</f>
        <v>7297.259999999999</v>
      </c>
      <c r="G20" s="30">
        <f>SUM(G8:G19)</f>
        <v>584.5141870610444</v>
      </c>
      <c r="H20" s="30">
        <f>SUM(H8:H19)</f>
        <v>1272.6492110230868</v>
      </c>
      <c r="I20" s="30">
        <f>SUM(I8:I19)</f>
        <v>2127.416471107262</v>
      </c>
      <c r="J20" s="30">
        <f>SUM(J8:J19)</f>
        <v>5314.524418808611</v>
      </c>
      <c r="K20" s="28">
        <f aca="true" t="shared" si="6" ref="K20:Q20">K8+K9+K10+K11+K12+K13+K14+K15+K16+K17+K18+K19</f>
        <v>0</v>
      </c>
      <c r="L20" s="29">
        <f t="shared" si="6"/>
        <v>800.0399999999998</v>
      </c>
      <c r="M20" s="28">
        <f t="shared" si="6"/>
        <v>0</v>
      </c>
      <c r="N20" s="28">
        <f t="shared" si="6"/>
        <v>0</v>
      </c>
      <c r="O20" s="28">
        <f t="shared" si="6"/>
        <v>4800</v>
      </c>
      <c r="P20" s="28">
        <f t="shared" si="6"/>
        <v>9298</v>
      </c>
      <c r="Q20" s="28">
        <f t="shared" si="6"/>
        <v>0</v>
      </c>
      <c r="R20" s="28">
        <f>R8+R9+R10+R11+R12+R13+R14+R15+R16+R17+R18+R19</f>
        <v>0</v>
      </c>
      <c r="S20" s="28">
        <f>S8+S9+S10+S11+S12+S13+S14+S15+S16+S17+S18+S19</f>
        <v>1700</v>
      </c>
      <c r="T20" s="28">
        <f>T8+T9+T10+T11+T12+T13+T14+T15+T16+T17+T18+T19</f>
        <v>9000</v>
      </c>
      <c r="U20" s="28">
        <f>SUM(U8:U19)</f>
        <v>5634</v>
      </c>
      <c r="V20" s="28">
        <f>V8+V9+V10+V11+V12+V13+V14+V15+V16+V17+V18+V19</f>
        <v>0</v>
      </c>
      <c r="W20" s="28">
        <f>SUM(W8:W19)</f>
        <v>8545</v>
      </c>
      <c r="X20" s="25">
        <f>K20+L20+M20+N20+O20+P20+V20+W20+R20+S20+T20+U20</f>
        <v>39777.04</v>
      </c>
      <c r="Y20" s="25">
        <f>C20+X20</f>
        <v>107028.11200000002</v>
      </c>
      <c r="Z20" s="25">
        <f>SUM(Z8:Z19)</f>
        <v>-34649.11200000001</v>
      </c>
      <c r="AA20" s="24"/>
    </row>
    <row r="21" spans="4:10" ht="12.75">
      <c r="D21" s="31"/>
      <c r="E21" s="31"/>
      <c r="F21" s="31"/>
      <c r="G21" s="31"/>
      <c r="H21" s="31"/>
      <c r="I21" s="31"/>
      <c r="J21" s="31"/>
    </row>
    <row r="22" spans="1:12" ht="12.75">
      <c r="A22" s="2"/>
      <c r="B22" s="32"/>
      <c r="G22" s="33" t="s">
        <v>45</v>
      </c>
      <c r="H22" s="33"/>
      <c r="L22" s="2"/>
    </row>
    <row r="23" spans="1:25" ht="12.75">
      <c r="A23" s="2"/>
      <c r="B23" s="32"/>
      <c r="E23" s="34" t="s">
        <v>46</v>
      </c>
      <c r="F23" s="34"/>
      <c r="G23" s="34"/>
      <c r="H23" s="34"/>
      <c r="I23" s="34"/>
      <c r="J23" s="34"/>
      <c r="S23" s="35"/>
      <c r="T23" s="35"/>
      <c r="U23" s="35"/>
      <c r="V23" s="35"/>
      <c r="W23" s="35"/>
      <c r="X23" s="35"/>
      <c r="Y23" s="36"/>
    </row>
    <row r="24" spans="1:24" ht="12.75">
      <c r="A24" s="37"/>
      <c r="B24" s="38"/>
      <c r="E24" s="34" t="s">
        <v>47</v>
      </c>
      <c r="F24" s="34"/>
      <c r="G24" s="34"/>
      <c r="H24" s="34"/>
      <c r="I24" s="34"/>
      <c r="J24" s="34"/>
      <c r="L24" s="2"/>
      <c r="S24" s="39"/>
      <c r="T24" s="39"/>
      <c r="U24" s="39"/>
      <c r="V24" s="39"/>
      <c r="W24" s="39"/>
      <c r="X24" s="39"/>
    </row>
    <row r="25" spans="1:24" ht="12.75">
      <c r="A25" s="37" t="s">
        <v>48</v>
      </c>
      <c r="C25" s="38">
        <f>B20</f>
        <v>72379</v>
      </c>
      <c r="L25" s="2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12" ht="15">
      <c r="A26" s="37" t="s">
        <v>49</v>
      </c>
      <c r="C26" s="38">
        <f>C20+X20</f>
        <v>107028.11200000002</v>
      </c>
      <c r="D26" s="36"/>
      <c r="E26" s="40" t="s">
        <v>50</v>
      </c>
      <c r="F26" s="40"/>
      <c r="G26" s="40"/>
      <c r="H26" s="40"/>
      <c r="I26" s="40"/>
      <c r="J26" s="40"/>
      <c r="K26" s="40"/>
      <c r="L26" s="40">
        <v>9</v>
      </c>
    </row>
    <row r="27" spans="2:27" ht="15">
      <c r="B27" s="2"/>
      <c r="E27" s="41" t="s">
        <v>51</v>
      </c>
      <c r="F27" s="42"/>
      <c r="G27" s="42"/>
      <c r="H27" s="42"/>
      <c r="I27" s="42"/>
      <c r="J27" s="42"/>
      <c r="K27" s="42"/>
      <c r="L27" s="43"/>
      <c r="S27" s="33"/>
      <c r="T27" s="33"/>
      <c r="U27" s="33"/>
      <c r="V27" s="33"/>
      <c r="W27" s="34"/>
      <c r="X27" s="34"/>
      <c r="Y27" s="34"/>
      <c r="Z27" s="34"/>
      <c r="AA27" s="34"/>
    </row>
    <row r="28" spans="1:27" ht="12.75" customHeight="1">
      <c r="A28" s="44"/>
      <c r="C28" s="45">
        <v>7.78</v>
      </c>
      <c r="E28" s="46" t="s">
        <v>52</v>
      </c>
      <c r="F28" s="47"/>
      <c r="G28" s="47"/>
      <c r="H28" s="47"/>
      <c r="I28" s="47"/>
      <c r="J28" s="47"/>
      <c r="K28" s="48"/>
      <c r="L28" s="40"/>
      <c r="V28" s="2"/>
      <c r="W28" s="34"/>
      <c r="X28" s="34"/>
      <c r="Y28" s="34"/>
      <c r="Z28" s="34"/>
      <c r="AA28" s="34"/>
    </row>
    <row r="29" spans="1:27" ht="15.75">
      <c r="A29" s="49"/>
      <c r="C29" s="50">
        <v>3.3</v>
      </c>
      <c r="E29" s="46" t="s">
        <v>53</v>
      </c>
      <c r="F29" s="47"/>
      <c r="G29" s="47"/>
      <c r="H29" s="47"/>
      <c r="I29" s="47"/>
      <c r="J29" s="47"/>
      <c r="K29" s="48"/>
      <c r="L29" s="40">
        <v>1</v>
      </c>
      <c r="M29" s="45"/>
      <c r="N29" s="51"/>
      <c r="O29" s="52"/>
      <c r="P29" s="35"/>
      <c r="Q29" s="35"/>
      <c r="R29" s="39"/>
      <c r="S29" s="39"/>
      <c r="T29" s="39"/>
      <c r="U29" s="39"/>
      <c r="V29" s="39"/>
      <c r="W29" s="34"/>
      <c r="X29" s="34"/>
      <c r="Y29" s="34"/>
      <c r="Z29" s="34"/>
      <c r="AA29" s="34"/>
    </row>
    <row r="30" spans="1:24" ht="15.75">
      <c r="A30" s="49"/>
      <c r="C30" s="45">
        <f>SUM(C28:C29)</f>
        <v>11.08</v>
      </c>
      <c r="E30" s="40" t="s">
        <v>54</v>
      </c>
      <c r="F30" s="40"/>
      <c r="G30" s="40"/>
      <c r="H30" s="40"/>
      <c r="I30" s="40"/>
      <c r="J30" s="40"/>
      <c r="K30" s="40"/>
      <c r="L30" s="40">
        <v>1</v>
      </c>
      <c r="M30" s="53"/>
      <c r="N30" s="51"/>
      <c r="O30" s="53"/>
      <c r="R30" s="39"/>
      <c r="S30" s="39"/>
      <c r="T30" s="39"/>
      <c r="U30" s="39"/>
      <c r="V30" s="39"/>
      <c r="W30" s="39"/>
      <c r="X30" s="39"/>
    </row>
    <row r="31" spans="1:24" ht="15.75">
      <c r="A31" s="54"/>
      <c r="B31" s="55"/>
      <c r="C31" s="53" t="s">
        <v>55</v>
      </c>
      <c r="E31" s="56" t="s">
        <v>56</v>
      </c>
      <c r="F31" s="56"/>
      <c r="G31" s="56"/>
      <c r="H31" s="56"/>
      <c r="I31" s="56"/>
      <c r="J31" s="56"/>
      <c r="K31" s="56"/>
      <c r="L31" s="40">
        <v>7</v>
      </c>
      <c r="M31" s="53"/>
      <c r="O31" s="53"/>
      <c r="R31" s="35"/>
      <c r="S31" s="35"/>
      <c r="T31" s="35"/>
      <c r="U31" s="35"/>
      <c r="V31" s="35"/>
      <c r="W31" s="35"/>
      <c r="X31" s="35"/>
    </row>
    <row r="32" spans="13:21" ht="15.75">
      <c r="M32" s="52"/>
      <c r="N32" s="52"/>
      <c r="O32" s="53"/>
      <c r="S32" s="57"/>
      <c r="T32" s="57"/>
      <c r="U32" s="57"/>
    </row>
  </sheetData>
  <sheetProtection/>
  <mergeCells count="21">
    <mergeCell ref="E28:K28"/>
    <mergeCell ref="W28:AA28"/>
    <mergeCell ref="E29:K29"/>
    <mergeCell ref="W29:AA29"/>
    <mergeCell ref="E31:K31"/>
    <mergeCell ref="G22:H22"/>
    <mergeCell ref="E23:J23"/>
    <mergeCell ref="E24:J24"/>
    <mergeCell ref="E27:L27"/>
    <mergeCell ref="S27:V27"/>
    <mergeCell ref="W27:AA27"/>
    <mergeCell ref="C2:O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2022-04-15T06:50:12Z</dcterms:created>
  <dcterms:modified xsi:type="dcterms:W3CDTF">2022-04-15T06:50:35Z</dcterms:modified>
  <cp:category/>
  <cp:version/>
  <cp:contentType/>
  <cp:contentStatus/>
</cp:coreProperties>
</file>