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екущ.рем.2015г.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<sst xmlns="http://schemas.openxmlformats.org/spreadsheetml/2006/main" count="71" uniqueCount="70">
  <si>
    <t xml:space="preserve">Информация  о выполнении  планово-профилактических ремонтных работ   МКД    </t>
  </si>
  <si>
    <t>по ООО "Жилищник"  за 2015 г.</t>
  </si>
  <si>
    <t>тыс.руб.</t>
  </si>
  <si>
    <t>№№ п/п</t>
  </si>
  <si>
    <t>Адрес</t>
  </si>
  <si>
    <t>ремонт инженерных сетей</t>
  </si>
  <si>
    <t>ремонтные работы по общему имуществу МКД</t>
  </si>
  <si>
    <t>ремонт системы отопления</t>
  </si>
  <si>
    <t>ремонт системы ХВС</t>
  </si>
  <si>
    <t>ремонт канализационной системы</t>
  </si>
  <si>
    <t>ремонт системы электроснабжения</t>
  </si>
  <si>
    <t>ремонт кровли</t>
  </si>
  <si>
    <t>ремонт кирпичн. кладки стены</t>
  </si>
  <si>
    <t>ремонт фасадов ж/д</t>
  </si>
  <si>
    <t>устройство козырьков над подъездами,  ремонт дымоходов</t>
  </si>
  <si>
    <t>остекление в подъездах, ремонт перил, входных дверей</t>
  </si>
  <si>
    <t>ремонт подъездов</t>
  </si>
  <si>
    <t>благоустройство (мал.фор,покос трав,сух.дер.,сбив.наледи,отмостка)</t>
  </si>
  <si>
    <t>Итого</t>
  </si>
  <si>
    <t>Димитрова  8</t>
  </si>
  <si>
    <t>Димитрова  10</t>
  </si>
  <si>
    <t>Димитрова  12</t>
  </si>
  <si>
    <t>Димитрова  14</t>
  </si>
  <si>
    <t>Димитрова  37</t>
  </si>
  <si>
    <t>Кирова 1</t>
  </si>
  <si>
    <t>Кирова 2</t>
  </si>
  <si>
    <t>Кирова 4</t>
  </si>
  <si>
    <t>Кирова 8</t>
  </si>
  <si>
    <t>Кирова  12</t>
  </si>
  <si>
    <t>Кирова  14</t>
  </si>
  <si>
    <t>Нефтяников 17</t>
  </si>
  <si>
    <t>Нефтяников 36</t>
  </si>
  <si>
    <t>Нефтяников 38</t>
  </si>
  <si>
    <t>Карла-Маркса 1</t>
  </si>
  <si>
    <t>Карла-Маркса 2</t>
  </si>
  <si>
    <t>Карла-Маркса 3</t>
  </si>
  <si>
    <t>Карла-Маркса 4</t>
  </si>
  <si>
    <t>Карла-Маркса 5</t>
  </si>
  <si>
    <t>Карла-Маркса 6</t>
  </si>
  <si>
    <t>Карла-Маркса 7</t>
  </si>
  <si>
    <t>Карла-Маркса 8</t>
  </si>
  <si>
    <t>Карла-Маркса 9</t>
  </si>
  <si>
    <t>Карла-Маркса 11</t>
  </si>
  <si>
    <t>Карла-Маркса 13</t>
  </si>
  <si>
    <t>Карла-Маркса 15</t>
  </si>
  <si>
    <t>Октябрьская  4</t>
  </si>
  <si>
    <t>Октябрьская  7</t>
  </si>
  <si>
    <t>Октябрьская  8</t>
  </si>
  <si>
    <t>Октябрьская 9</t>
  </si>
  <si>
    <t>Октябрьская  10</t>
  </si>
  <si>
    <t>Октябрьская  11</t>
  </si>
  <si>
    <t>Октябрьская  12</t>
  </si>
  <si>
    <t>Октябрьская 13</t>
  </si>
  <si>
    <t>Октябрьская  14</t>
  </si>
  <si>
    <t>Октябрьская  15</t>
  </si>
  <si>
    <t>Октябрьская  16</t>
  </si>
  <si>
    <t>Октябрьская  17</t>
  </si>
  <si>
    <t>Октябрьская  19</t>
  </si>
  <si>
    <t>Октябрьская  29</t>
  </si>
  <si>
    <t>Рабочая  23</t>
  </si>
  <si>
    <t>Рабочая  25</t>
  </si>
  <si>
    <t>Рабочая  27</t>
  </si>
  <si>
    <t>Рабочая  36</t>
  </si>
  <si>
    <t>Рабочая  38</t>
  </si>
  <si>
    <t>Рабочая  40</t>
  </si>
  <si>
    <t>Рабочая  42</t>
  </si>
  <si>
    <t>Школьная  1</t>
  </si>
  <si>
    <t>Школьная  3</t>
  </si>
  <si>
    <t>Школьная  7</t>
  </si>
  <si>
    <t>Ленина  18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</si>
</sst>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\ &quot;₽&quot;;\-#,##0\ &quot;₽&quot;"/>
    <numFmt numFmtId="182" formatCode="#,##0\ &quot;₽&quot;;[Red]\-#,##0\ &quot;₽&quot;"/>
    <numFmt numFmtId="183" formatCode="#,##0.00\ &quot;₽&quot;;\-#,##0.00\ &quot;₽&quot;"/>
    <numFmt numFmtId="184" formatCode="#,##0.00\ &quot;₽&quot;;[Red]\-#,##0.00\ &quot;₽&quot;"/>
    <numFmt numFmtId="185" formatCode="_-* #,##0\ &quot;₽&quot;_-;\-* #,##0\ &quot;₽&quot;_-;_-* &quot;-&quot;\ &quot;₽&quot;_-;_-@_-"/>
    <numFmt numFmtId="186" formatCode="_-* #,##0\ _₽_-;\-* #,##0\ _₽_-;_-* &quot;-&quot;\ _₽_-;_-@_-"/>
    <numFmt numFmtId="187" formatCode="_-* #,##0.00\ &quot;₽&quot;_-;\-* #,##0.00\ &quot;₽&quot;_-;_-* &quot;-&quot;??\ &quot;₽&quot;_-;_-@_-"/>
    <numFmt numFmtId="188" formatCode="_-* #,##0.00\ _₽_-;\-* #,##0.00\ _₽_-;_-* &quot;-&quot;??\ _₽_-;_-@_-"/>
  </numFmts>
  <fonts count="22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0" fillId="0" borderId="0">
      <alignment/>
      <protection/>
    </xf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52" applyFont="1" applyAlignment="1">
      <alignment horizontal="center"/>
      <protection/>
    </xf>
    <xf numFmtId="0" fontId="0" fillId="0" borderId="0" xfId="52">
      <alignment/>
      <protection/>
    </xf>
    <xf numFmtId="0" fontId="2" fillId="0" borderId="10" xfId="52" applyFont="1" applyBorder="1" applyAlignment="1">
      <alignment wrapText="1"/>
      <protection/>
    </xf>
    <xf numFmtId="0" fontId="3" fillId="0" borderId="10" xfId="52" applyFont="1" applyBorder="1" applyAlignment="1">
      <alignment horizontal="center" vertical="center"/>
      <protection/>
    </xf>
    <xf numFmtId="0" fontId="2" fillId="0" borderId="11" xfId="52" applyFont="1" applyBorder="1">
      <alignment/>
      <protection/>
    </xf>
    <xf numFmtId="0" fontId="2" fillId="0" borderId="10" xfId="52" applyFont="1" applyBorder="1">
      <alignment/>
      <protection/>
    </xf>
    <xf numFmtId="0" fontId="2" fillId="0" borderId="12" xfId="52" applyFont="1" applyBorder="1" applyAlignment="1">
      <alignment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vertical="center" wrapText="1"/>
      <protection/>
    </xf>
    <xf numFmtId="0" fontId="2" fillId="0" borderId="13" xfId="52" applyFont="1" applyBorder="1" applyAlignment="1">
      <alignment wrapText="1"/>
      <protection/>
    </xf>
    <xf numFmtId="0" fontId="3" fillId="0" borderId="14" xfId="52" applyFont="1" applyBorder="1" applyAlignment="1">
      <alignment wrapText="1"/>
      <protection/>
    </xf>
    <xf numFmtId="0" fontId="3" fillId="0" borderId="10" xfId="52" applyFont="1" applyBorder="1">
      <alignment/>
      <protection/>
    </xf>
    <xf numFmtId="0" fontId="3" fillId="0" borderId="13" xfId="52" applyFont="1" applyBorder="1">
      <alignment/>
      <protection/>
    </xf>
    <xf numFmtId="0" fontId="3" fillId="0" borderId="12" xfId="52" applyFont="1" applyBorder="1" applyAlignment="1">
      <alignment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vertical="center" wrapText="1"/>
      <protection/>
    </xf>
    <xf numFmtId="0" fontId="3" fillId="0" borderId="10" xfId="52" applyFont="1" applyBorder="1" applyAlignment="1">
      <alignment wrapText="1"/>
      <protection/>
    </xf>
    <xf numFmtId="0" fontId="3" fillId="0" borderId="13" xfId="52" applyFont="1" applyBorder="1" applyAlignment="1">
      <alignment wrapText="1"/>
      <protection/>
    </xf>
    <xf numFmtId="180" fontId="3" fillId="0" borderId="10" xfId="52" applyNumberFormat="1" applyFont="1" applyBorder="1">
      <alignment/>
      <protection/>
    </xf>
    <xf numFmtId="0" fontId="3" fillId="0" borderId="15" xfId="52" applyFont="1" applyBorder="1">
      <alignment/>
      <protection/>
    </xf>
    <xf numFmtId="180" fontId="3" fillId="0" borderId="14" xfId="52" applyNumberFormat="1" applyFont="1" applyBorder="1" applyAlignment="1">
      <alignment wrapText="1"/>
      <protection/>
    </xf>
    <xf numFmtId="2" fontId="3" fillId="0" borderId="10" xfId="52" applyNumberFormat="1" applyFont="1" applyBorder="1">
      <alignment/>
      <protection/>
    </xf>
    <xf numFmtId="0" fontId="0" fillId="0" borderId="0" xfId="52" applyBorder="1">
      <alignment/>
      <protection/>
    </xf>
    <xf numFmtId="0" fontId="1" fillId="0" borderId="0" xfId="52" applyFont="1" applyAlignment="1">
      <alignment horizontal="center"/>
      <protection/>
    </xf>
    <xf numFmtId="0" fontId="1" fillId="0" borderId="16" xfId="52" applyFont="1" applyBorder="1" applyAlignment="1">
      <alignment horizontal="center"/>
      <protection/>
    </xf>
    <xf numFmtId="0" fontId="3" fillId="0" borderId="17" xfId="52" applyFont="1" applyBorder="1" applyAlignment="1">
      <alignment horizontal="center"/>
      <protection/>
    </xf>
    <xf numFmtId="0" fontId="3" fillId="0" borderId="12" xfId="52" applyFont="1" applyBorder="1" applyAlignment="1">
      <alignment horizontal="center"/>
      <protection/>
    </xf>
    <xf numFmtId="0" fontId="3" fillId="0" borderId="13" xfId="52" applyFont="1" applyBorder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Жилищник на 01.01.16 по запросу (1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9"/>
  <sheetViews>
    <sheetView tabSelected="1" workbookViewId="0" topLeftCell="A40">
      <selection activeCell="C7" sqref="C7:M56"/>
    </sheetView>
  </sheetViews>
  <sheetFormatPr defaultColWidth="9.140625" defaultRowHeight="12.75"/>
  <cols>
    <col min="1" max="1" width="5.7109375" style="2" customWidth="1"/>
    <col min="2" max="2" width="23.140625" style="2" customWidth="1"/>
    <col min="3" max="3" width="10.57421875" style="2" customWidth="1"/>
    <col min="4" max="4" width="11.140625" style="2" customWidth="1"/>
    <col min="5" max="5" width="10.57421875" style="2" customWidth="1"/>
    <col min="6" max="6" width="11.140625" style="2" customWidth="1"/>
    <col min="7" max="7" width="11.00390625" style="2" customWidth="1"/>
    <col min="8" max="8" width="11.8515625" style="2" customWidth="1"/>
    <col min="9" max="9" width="12.140625" style="2" customWidth="1"/>
    <col min="10" max="10" width="11.00390625" style="2" customWidth="1"/>
    <col min="11" max="12" width="10.57421875" style="2" customWidth="1"/>
    <col min="13" max="13" width="11.00390625" style="2" customWidth="1"/>
    <col min="14" max="14" width="15.140625" style="2" customWidth="1"/>
    <col min="15" max="16384" width="9.140625" style="2" customWidth="1"/>
  </cols>
  <sheetData>
    <row r="2" spans="1:14" ht="18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8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2:14" ht="18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5" t="s">
        <v>2</v>
      </c>
      <c r="N4" s="25"/>
    </row>
    <row r="5" spans="1:14" ht="26.25">
      <c r="A5" s="3" t="s">
        <v>3</v>
      </c>
      <c r="B5" s="4" t="s">
        <v>4</v>
      </c>
      <c r="C5" s="26" t="s">
        <v>5</v>
      </c>
      <c r="D5" s="26"/>
      <c r="E5" s="26"/>
      <c r="F5" s="27"/>
      <c r="G5" s="28" t="s">
        <v>6</v>
      </c>
      <c r="H5" s="26"/>
      <c r="I5" s="26"/>
      <c r="J5" s="26"/>
      <c r="K5" s="26"/>
      <c r="L5" s="26"/>
      <c r="M5" s="26"/>
      <c r="N5" s="5"/>
    </row>
    <row r="6" spans="1:14" ht="114.75">
      <c r="A6" s="6"/>
      <c r="B6" s="6"/>
      <c r="C6" s="7" t="s">
        <v>7</v>
      </c>
      <c r="D6" s="8" t="s">
        <v>8</v>
      </c>
      <c r="E6" s="8" t="s">
        <v>9</v>
      </c>
      <c r="F6" s="8" t="s">
        <v>10</v>
      </c>
      <c r="G6" s="9" t="s">
        <v>11</v>
      </c>
      <c r="H6" s="9" t="s">
        <v>12</v>
      </c>
      <c r="I6" s="9" t="s">
        <v>13</v>
      </c>
      <c r="J6" s="9" t="s">
        <v>14</v>
      </c>
      <c r="K6" s="9" t="s">
        <v>15</v>
      </c>
      <c r="L6" s="9" t="s">
        <v>16</v>
      </c>
      <c r="M6" s="10" t="s">
        <v>17</v>
      </c>
      <c r="N6" s="11" t="s">
        <v>18</v>
      </c>
    </row>
    <row r="7" spans="1:14" ht="15.75">
      <c r="A7" s="12">
        <v>1</v>
      </c>
      <c r="B7" s="13" t="s">
        <v>19</v>
      </c>
      <c r="C7" s="14"/>
      <c r="D7" s="15"/>
      <c r="E7" s="15"/>
      <c r="F7" s="15"/>
      <c r="G7" s="16"/>
      <c r="H7" s="17"/>
      <c r="I7" s="17">
        <v>21.1</v>
      </c>
      <c r="J7" s="17"/>
      <c r="K7" s="17"/>
      <c r="L7" s="17"/>
      <c r="M7" s="18">
        <f>0.7+1.2</f>
        <v>1.9</v>
      </c>
      <c r="N7" s="11">
        <f aca="true" t="shared" si="0" ref="N7:N38">SUM(C7:M7)</f>
        <v>23</v>
      </c>
    </row>
    <row r="8" spans="1:14" ht="15.75">
      <c r="A8" s="12">
        <f>A7:B7+1</f>
        <v>2</v>
      </c>
      <c r="B8" s="13" t="s">
        <v>20</v>
      </c>
      <c r="C8" s="12"/>
      <c r="D8" s="12"/>
      <c r="E8" s="12"/>
      <c r="F8" s="12"/>
      <c r="G8" s="12"/>
      <c r="H8" s="12"/>
      <c r="I8" s="12">
        <v>14.9</v>
      </c>
      <c r="J8" s="12"/>
      <c r="K8" s="12"/>
      <c r="L8" s="12"/>
      <c r="M8" s="12">
        <f>1.2+0.7</f>
        <v>1.9</v>
      </c>
      <c r="N8" s="11">
        <f t="shared" si="0"/>
        <v>16.8</v>
      </c>
    </row>
    <row r="9" spans="1:14" ht="15.75">
      <c r="A9" s="12">
        <f aca="true" t="shared" si="1" ref="A9:A40">A8+1</f>
        <v>3</v>
      </c>
      <c r="B9" s="13" t="s">
        <v>21</v>
      </c>
      <c r="C9" s="12"/>
      <c r="D9" s="12"/>
      <c r="E9" s="12"/>
      <c r="F9" s="12"/>
      <c r="G9" s="12"/>
      <c r="H9" s="12"/>
      <c r="I9" s="12">
        <v>19.7</v>
      </c>
      <c r="J9" s="12"/>
      <c r="K9" s="12"/>
      <c r="L9" s="12"/>
      <c r="M9" s="12">
        <f>0.7+1.2</f>
        <v>1.9</v>
      </c>
      <c r="N9" s="11">
        <f t="shared" si="0"/>
        <v>21.599999999999998</v>
      </c>
    </row>
    <row r="10" spans="1:14" ht="15.75">
      <c r="A10" s="12">
        <f t="shared" si="1"/>
        <v>4</v>
      </c>
      <c r="B10" s="13" t="s">
        <v>22</v>
      </c>
      <c r="C10" s="12"/>
      <c r="D10" s="12"/>
      <c r="E10" s="12"/>
      <c r="F10" s="12"/>
      <c r="G10" s="12"/>
      <c r="H10" s="12"/>
      <c r="I10" s="12">
        <v>8.1</v>
      </c>
      <c r="J10" s="12"/>
      <c r="K10" s="12"/>
      <c r="L10" s="12"/>
      <c r="M10" s="12">
        <f>1.8+0.7</f>
        <v>2.5</v>
      </c>
      <c r="N10" s="11">
        <f t="shared" si="0"/>
        <v>10.6</v>
      </c>
    </row>
    <row r="11" spans="1:14" ht="15.75">
      <c r="A11" s="12">
        <f t="shared" si="1"/>
        <v>5</v>
      </c>
      <c r="B11" s="13" t="s">
        <v>23</v>
      </c>
      <c r="C11" s="12">
        <v>157.14</v>
      </c>
      <c r="D11" s="12"/>
      <c r="E11" s="12"/>
      <c r="F11" s="12"/>
      <c r="G11" s="12">
        <v>111.11</v>
      </c>
      <c r="H11" s="12"/>
      <c r="I11" s="12"/>
      <c r="J11" s="12"/>
      <c r="K11" s="12">
        <v>4.38</v>
      </c>
      <c r="L11" s="12"/>
      <c r="M11" s="12">
        <v>1.7</v>
      </c>
      <c r="N11" s="11">
        <f t="shared" si="0"/>
        <v>274.33</v>
      </c>
    </row>
    <row r="12" spans="1:14" ht="15.75">
      <c r="A12" s="12">
        <f t="shared" si="1"/>
        <v>6</v>
      </c>
      <c r="B12" s="13" t="s">
        <v>24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>
        <v>1.2</v>
      </c>
      <c r="N12" s="11">
        <f t="shared" si="0"/>
        <v>1.2</v>
      </c>
    </row>
    <row r="13" spans="1:14" ht="15.75">
      <c r="A13" s="12">
        <f t="shared" si="1"/>
        <v>7</v>
      </c>
      <c r="B13" s="13" t="s">
        <v>25</v>
      </c>
      <c r="C13" s="19">
        <v>120</v>
      </c>
      <c r="D13" s="12"/>
      <c r="E13" s="12">
        <v>5.6</v>
      </c>
      <c r="F13" s="12">
        <f>6.5+8.7</f>
        <v>15.2</v>
      </c>
      <c r="G13" s="12">
        <v>46.8</v>
      </c>
      <c r="H13" s="12"/>
      <c r="I13" s="12"/>
      <c r="J13" s="12"/>
      <c r="K13" s="19">
        <v>2</v>
      </c>
      <c r="L13" s="12"/>
      <c r="M13" s="12">
        <f>2.1+10</f>
        <v>12.1</v>
      </c>
      <c r="N13" s="11">
        <f t="shared" si="0"/>
        <v>201.69999999999996</v>
      </c>
    </row>
    <row r="14" spans="1:14" ht="15.75">
      <c r="A14" s="12">
        <f t="shared" si="1"/>
        <v>8</v>
      </c>
      <c r="B14" s="13" t="s">
        <v>26</v>
      </c>
      <c r="C14" s="12">
        <v>15.8</v>
      </c>
      <c r="D14" s="12">
        <v>25.7</v>
      </c>
      <c r="E14" s="12"/>
      <c r="F14" s="12">
        <v>2.2</v>
      </c>
      <c r="G14" s="12"/>
      <c r="H14" s="12"/>
      <c r="I14" s="12"/>
      <c r="J14" s="12"/>
      <c r="K14" s="19">
        <f>3+6.8</f>
        <v>9.8</v>
      </c>
      <c r="L14" s="12">
        <v>37.8</v>
      </c>
      <c r="M14" s="12"/>
      <c r="N14" s="11">
        <f t="shared" si="0"/>
        <v>91.3</v>
      </c>
    </row>
    <row r="15" spans="1:14" ht="15.75">
      <c r="A15" s="12">
        <f t="shared" si="1"/>
        <v>9</v>
      </c>
      <c r="B15" s="13" t="s">
        <v>27</v>
      </c>
      <c r="C15" s="12">
        <v>143.8</v>
      </c>
      <c r="D15" s="12"/>
      <c r="E15" s="12"/>
      <c r="F15" s="12">
        <f>4.3+6.5+13.7+5.3</f>
        <v>29.8</v>
      </c>
      <c r="G15" s="12">
        <v>151.5</v>
      </c>
      <c r="H15" s="12"/>
      <c r="I15" s="12"/>
      <c r="J15" s="12"/>
      <c r="K15" s="12"/>
      <c r="L15" s="12"/>
      <c r="M15" s="12">
        <f>7.8+4.9</f>
        <v>12.7</v>
      </c>
      <c r="N15" s="11">
        <f t="shared" si="0"/>
        <v>337.8</v>
      </c>
    </row>
    <row r="16" spans="1:14" ht="15.75">
      <c r="A16" s="12">
        <f t="shared" si="1"/>
        <v>10</v>
      </c>
      <c r="B16" s="13" t="s">
        <v>28</v>
      </c>
      <c r="C16" s="12"/>
      <c r="D16" s="12">
        <v>4.7</v>
      </c>
      <c r="E16" s="12"/>
      <c r="F16" s="12">
        <v>15.6</v>
      </c>
      <c r="G16" s="12"/>
      <c r="H16" s="12"/>
      <c r="I16" s="12">
        <v>43.6</v>
      </c>
      <c r="J16" s="12"/>
      <c r="K16" s="12"/>
      <c r="L16" s="12"/>
      <c r="M16" s="12">
        <f>2.3+1.3</f>
        <v>3.5999999999999996</v>
      </c>
      <c r="N16" s="11">
        <f t="shared" si="0"/>
        <v>67.5</v>
      </c>
    </row>
    <row r="17" spans="1:14" ht="15.75">
      <c r="A17" s="12">
        <f t="shared" si="1"/>
        <v>11</v>
      </c>
      <c r="B17" s="13" t="s">
        <v>29</v>
      </c>
      <c r="C17" s="12"/>
      <c r="D17" s="12"/>
      <c r="E17" s="19">
        <v>14</v>
      </c>
      <c r="F17" s="19">
        <v>17</v>
      </c>
      <c r="G17" s="12">
        <v>73.6</v>
      </c>
      <c r="H17" s="12"/>
      <c r="I17" s="12"/>
      <c r="J17" s="12"/>
      <c r="K17" s="12"/>
      <c r="L17" s="12"/>
      <c r="M17" s="12">
        <v>4.7</v>
      </c>
      <c r="N17" s="11">
        <f t="shared" si="0"/>
        <v>109.3</v>
      </c>
    </row>
    <row r="18" spans="1:14" ht="15.75">
      <c r="A18" s="12">
        <f t="shared" si="1"/>
        <v>12</v>
      </c>
      <c r="B18" s="13" t="s">
        <v>30</v>
      </c>
      <c r="C18" s="12"/>
      <c r="D18" s="12"/>
      <c r="E18" s="12"/>
      <c r="F18" s="12">
        <v>1.7</v>
      </c>
      <c r="G18" s="12">
        <v>28</v>
      </c>
      <c r="H18" s="12">
        <v>16.9</v>
      </c>
      <c r="I18" s="12"/>
      <c r="J18" s="12"/>
      <c r="K18" s="12"/>
      <c r="L18" s="12"/>
      <c r="M18" s="12">
        <v>6.4</v>
      </c>
      <c r="N18" s="11">
        <f t="shared" si="0"/>
        <v>52.99999999999999</v>
      </c>
    </row>
    <row r="19" spans="1:14" ht="15.75">
      <c r="A19" s="12">
        <f t="shared" si="1"/>
        <v>13</v>
      </c>
      <c r="B19" s="13" t="s">
        <v>31</v>
      </c>
      <c r="C19" s="12">
        <v>62.2</v>
      </c>
      <c r="D19" s="12"/>
      <c r="E19" s="12"/>
      <c r="F19" s="12"/>
      <c r="G19" s="12">
        <v>113.4</v>
      </c>
      <c r="H19" s="12">
        <v>7.3</v>
      </c>
      <c r="I19" s="12"/>
      <c r="J19" s="12"/>
      <c r="K19" s="12"/>
      <c r="L19" s="12"/>
      <c r="M19" s="12">
        <v>1.3</v>
      </c>
      <c r="N19" s="11">
        <f t="shared" si="0"/>
        <v>184.20000000000005</v>
      </c>
    </row>
    <row r="20" spans="1:14" ht="15.75">
      <c r="A20" s="12">
        <f t="shared" si="1"/>
        <v>14</v>
      </c>
      <c r="B20" s="13" t="s">
        <v>32</v>
      </c>
      <c r="C20" s="12">
        <v>31.3</v>
      </c>
      <c r="D20" s="12"/>
      <c r="E20" s="12">
        <v>26.9</v>
      </c>
      <c r="F20" s="12"/>
      <c r="G20" s="12">
        <v>50.73</v>
      </c>
      <c r="H20" s="12"/>
      <c r="I20" s="12"/>
      <c r="J20" s="12"/>
      <c r="K20" s="12"/>
      <c r="L20" s="12"/>
      <c r="M20" s="12">
        <f>1.3+4.5</f>
        <v>5.8</v>
      </c>
      <c r="N20" s="11">
        <f t="shared" si="0"/>
        <v>114.73</v>
      </c>
    </row>
    <row r="21" spans="1:14" ht="15.75">
      <c r="A21" s="12">
        <f t="shared" si="1"/>
        <v>15</v>
      </c>
      <c r="B21" s="13" t="s">
        <v>33</v>
      </c>
      <c r="C21" s="12"/>
      <c r="D21" s="12"/>
      <c r="E21" s="12">
        <v>32.9</v>
      </c>
      <c r="F21" s="12"/>
      <c r="G21" s="12">
        <v>63.73</v>
      </c>
      <c r="H21" s="12"/>
      <c r="I21" s="12"/>
      <c r="J21" s="12"/>
      <c r="K21" s="12"/>
      <c r="L21" s="12">
        <v>37.9</v>
      </c>
      <c r="M21" s="19">
        <f>4.7+1.3</f>
        <v>6</v>
      </c>
      <c r="N21" s="11">
        <f t="shared" si="0"/>
        <v>140.53</v>
      </c>
    </row>
    <row r="22" spans="1:14" ht="15.75">
      <c r="A22" s="12">
        <f t="shared" si="1"/>
        <v>16</v>
      </c>
      <c r="B22" s="20" t="s">
        <v>34</v>
      </c>
      <c r="C22" s="12"/>
      <c r="D22" s="12">
        <v>16.1</v>
      </c>
      <c r="E22" s="12"/>
      <c r="F22" s="12">
        <v>37.3</v>
      </c>
      <c r="G22" s="12"/>
      <c r="H22" s="12"/>
      <c r="I22" s="12">
        <v>16.1</v>
      </c>
      <c r="J22" s="12">
        <v>18.86</v>
      </c>
      <c r="K22" s="12">
        <f>11.1+4.5</f>
        <v>15.6</v>
      </c>
      <c r="L22" s="12">
        <v>37.9</v>
      </c>
      <c r="M22" s="12">
        <f>10.2+0.7</f>
        <v>10.899999999999999</v>
      </c>
      <c r="N22" s="11">
        <f t="shared" si="0"/>
        <v>152.76</v>
      </c>
    </row>
    <row r="23" spans="1:14" ht="15.75">
      <c r="A23" s="12">
        <f t="shared" si="1"/>
        <v>17</v>
      </c>
      <c r="B23" s="13" t="s">
        <v>35</v>
      </c>
      <c r="C23" s="12">
        <v>33.1</v>
      </c>
      <c r="D23" s="12">
        <v>1.3</v>
      </c>
      <c r="E23" s="12"/>
      <c r="F23" s="12"/>
      <c r="G23" s="12"/>
      <c r="H23" s="12">
        <v>16.4</v>
      </c>
      <c r="I23" s="12"/>
      <c r="J23" s="12"/>
      <c r="K23" s="12"/>
      <c r="L23" s="12"/>
      <c r="M23" s="19">
        <f>1.3+5.7</f>
        <v>7</v>
      </c>
      <c r="N23" s="11">
        <f t="shared" si="0"/>
        <v>57.8</v>
      </c>
    </row>
    <row r="24" spans="1:14" ht="15.75">
      <c r="A24" s="12">
        <f t="shared" si="1"/>
        <v>18</v>
      </c>
      <c r="B24" s="13" t="s">
        <v>36</v>
      </c>
      <c r="C24" s="12"/>
      <c r="D24" s="12">
        <v>31.5</v>
      </c>
      <c r="E24" s="12"/>
      <c r="F24" s="12"/>
      <c r="G24" s="12">
        <v>71.1</v>
      </c>
      <c r="H24" s="12"/>
      <c r="I24" s="12"/>
      <c r="J24" s="12"/>
      <c r="K24" s="12">
        <v>3.23</v>
      </c>
      <c r="L24" s="12"/>
      <c r="M24" s="12">
        <f>5.4+0.7</f>
        <v>6.1000000000000005</v>
      </c>
      <c r="N24" s="11">
        <f t="shared" si="0"/>
        <v>111.92999999999999</v>
      </c>
    </row>
    <row r="25" spans="1:14" ht="15.75">
      <c r="A25" s="12">
        <f t="shared" si="1"/>
        <v>19</v>
      </c>
      <c r="B25" s="13" t="s">
        <v>37</v>
      </c>
      <c r="C25" s="12">
        <v>75.33</v>
      </c>
      <c r="D25" s="12"/>
      <c r="E25" s="12"/>
      <c r="F25" s="12"/>
      <c r="G25" s="12">
        <v>198.58</v>
      </c>
      <c r="H25" s="19">
        <v>35</v>
      </c>
      <c r="I25" s="12"/>
      <c r="J25" s="12"/>
      <c r="K25" s="12"/>
      <c r="L25" s="12">
        <v>37.8</v>
      </c>
      <c r="M25" s="12">
        <f>3.1+0.7+4.9</f>
        <v>8.7</v>
      </c>
      <c r="N25" s="11">
        <f t="shared" si="0"/>
        <v>355.41</v>
      </c>
    </row>
    <row r="26" spans="1:14" ht="15.75">
      <c r="A26" s="12">
        <f t="shared" si="1"/>
        <v>20</v>
      </c>
      <c r="B26" s="13" t="s">
        <v>38</v>
      </c>
      <c r="C26" s="12"/>
      <c r="D26" s="12"/>
      <c r="E26" s="12">
        <v>8.1</v>
      </c>
      <c r="F26" s="12">
        <v>13.22</v>
      </c>
      <c r="G26" s="12"/>
      <c r="H26" s="12">
        <v>5.53</v>
      </c>
      <c r="I26" s="12">
        <v>41.33</v>
      </c>
      <c r="J26" s="12"/>
      <c r="K26" s="12"/>
      <c r="L26" s="12"/>
      <c r="M26" s="12">
        <f>0.7+3.7</f>
        <v>4.4</v>
      </c>
      <c r="N26" s="11">
        <f t="shared" si="0"/>
        <v>72.58000000000001</v>
      </c>
    </row>
    <row r="27" spans="1:14" ht="15.75">
      <c r="A27" s="12">
        <f t="shared" si="1"/>
        <v>21</v>
      </c>
      <c r="B27" s="13" t="s">
        <v>39</v>
      </c>
      <c r="C27" s="12"/>
      <c r="D27" s="12">
        <v>1.3</v>
      </c>
      <c r="E27" s="12"/>
      <c r="F27" s="12"/>
      <c r="G27" s="12"/>
      <c r="H27" s="12"/>
      <c r="I27" s="12"/>
      <c r="J27" s="12"/>
      <c r="K27" s="12"/>
      <c r="L27" s="12"/>
      <c r="M27" s="12">
        <f>5.7+0.7</f>
        <v>6.4</v>
      </c>
      <c r="N27" s="11">
        <f t="shared" si="0"/>
        <v>7.7</v>
      </c>
    </row>
    <row r="28" spans="1:14" ht="15.75">
      <c r="A28" s="12">
        <f t="shared" si="1"/>
        <v>22</v>
      </c>
      <c r="B28" s="13" t="s">
        <v>40</v>
      </c>
      <c r="C28" s="12"/>
      <c r="D28" s="12"/>
      <c r="E28" s="12"/>
      <c r="F28" s="12"/>
      <c r="G28" s="12"/>
      <c r="H28" s="19">
        <v>4</v>
      </c>
      <c r="I28" s="12">
        <v>38.96</v>
      </c>
      <c r="J28" s="12"/>
      <c r="K28" s="12"/>
      <c r="L28" s="12"/>
      <c r="M28" s="12">
        <f>0.9+3.4</f>
        <v>4.3</v>
      </c>
      <c r="N28" s="11">
        <f t="shared" si="0"/>
        <v>47.26</v>
      </c>
    </row>
    <row r="29" spans="1:14" ht="15.75">
      <c r="A29" s="12">
        <f t="shared" si="1"/>
        <v>23</v>
      </c>
      <c r="B29" s="13" t="s">
        <v>41</v>
      </c>
      <c r="C29" s="12"/>
      <c r="D29" s="12">
        <v>3.1</v>
      </c>
      <c r="E29" s="12"/>
      <c r="F29" s="12">
        <f>24+28.5+5.9</f>
        <v>58.4</v>
      </c>
      <c r="G29" s="19">
        <v>8</v>
      </c>
      <c r="H29" s="12"/>
      <c r="I29" s="12"/>
      <c r="J29" s="12"/>
      <c r="K29" s="12"/>
      <c r="L29" s="12"/>
      <c r="M29" s="12">
        <f>6.15+1.7+4.7</f>
        <v>12.55</v>
      </c>
      <c r="N29" s="11">
        <f t="shared" si="0"/>
        <v>82.05</v>
      </c>
    </row>
    <row r="30" spans="1:14" ht="15.75">
      <c r="A30" s="12">
        <f t="shared" si="1"/>
        <v>24</v>
      </c>
      <c r="B30" s="13" t="s">
        <v>42</v>
      </c>
      <c r="C30" s="12">
        <v>1.6</v>
      </c>
      <c r="D30" s="12">
        <v>1.6</v>
      </c>
      <c r="E30" s="12"/>
      <c r="F30" s="12"/>
      <c r="G30" s="12"/>
      <c r="H30" s="12"/>
      <c r="I30" s="12">
        <v>12</v>
      </c>
      <c r="J30" s="12"/>
      <c r="K30" s="12"/>
      <c r="L30" s="12"/>
      <c r="M30" s="12">
        <v>1.7</v>
      </c>
      <c r="N30" s="11">
        <f t="shared" si="0"/>
        <v>16.9</v>
      </c>
    </row>
    <row r="31" spans="1:14" ht="15.75">
      <c r="A31" s="12">
        <f t="shared" si="1"/>
        <v>25</v>
      </c>
      <c r="B31" s="13" t="s">
        <v>43</v>
      </c>
      <c r="C31" s="12"/>
      <c r="D31" s="12">
        <v>0.8</v>
      </c>
      <c r="E31" s="12"/>
      <c r="F31" s="12">
        <v>1.1</v>
      </c>
      <c r="G31" s="12">
        <v>2.4</v>
      </c>
      <c r="H31" s="12"/>
      <c r="I31" s="12">
        <v>8.3</v>
      </c>
      <c r="J31" s="12"/>
      <c r="K31" s="12"/>
      <c r="L31" s="12"/>
      <c r="M31" s="12">
        <v>0.9</v>
      </c>
      <c r="N31" s="11">
        <f t="shared" si="0"/>
        <v>13.500000000000002</v>
      </c>
    </row>
    <row r="32" spans="1:14" ht="15.75">
      <c r="A32" s="12">
        <f t="shared" si="1"/>
        <v>26</v>
      </c>
      <c r="B32" s="13" t="s">
        <v>44</v>
      </c>
      <c r="C32" s="12"/>
      <c r="D32" s="12">
        <f>14.1+0.7</f>
        <v>14.799999999999999</v>
      </c>
      <c r="E32" s="12"/>
      <c r="F32" s="12"/>
      <c r="G32" s="12"/>
      <c r="H32" s="12"/>
      <c r="I32" s="12">
        <v>9.1</v>
      </c>
      <c r="J32" s="12"/>
      <c r="K32" s="12"/>
      <c r="L32" s="12"/>
      <c r="M32" s="12">
        <v>0.9</v>
      </c>
      <c r="N32" s="11">
        <f t="shared" si="0"/>
        <v>24.799999999999997</v>
      </c>
    </row>
    <row r="33" spans="1:14" ht="15.75">
      <c r="A33" s="12">
        <f t="shared" si="1"/>
        <v>27</v>
      </c>
      <c r="B33" s="13" t="s">
        <v>45</v>
      </c>
      <c r="C33" s="12">
        <f>118+33.5</f>
        <v>151.5</v>
      </c>
      <c r="D33" s="12"/>
      <c r="E33" s="12"/>
      <c r="F33" s="12"/>
      <c r="G33" s="12">
        <v>27.9</v>
      </c>
      <c r="H33" s="12"/>
      <c r="I33" s="12"/>
      <c r="J33" s="12"/>
      <c r="K33" s="12"/>
      <c r="L33" s="12"/>
      <c r="M33" s="12">
        <f>4.9+0.8</f>
        <v>5.7</v>
      </c>
      <c r="N33" s="11">
        <f t="shared" si="0"/>
        <v>185.1</v>
      </c>
    </row>
    <row r="34" spans="1:14" ht="15.75">
      <c r="A34" s="12">
        <f t="shared" si="1"/>
        <v>28</v>
      </c>
      <c r="B34" s="13" t="s">
        <v>46</v>
      </c>
      <c r="C34" s="12"/>
      <c r="D34" s="12"/>
      <c r="E34" s="12"/>
      <c r="F34" s="12">
        <v>26.1</v>
      </c>
      <c r="G34" s="12">
        <v>39.9</v>
      </c>
      <c r="H34" s="12"/>
      <c r="I34" s="12"/>
      <c r="J34" s="12"/>
      <c r="K34" s="12">
        <v>2.6</v>
      </c>
      <c r="L34" s="12"/>
      <c r="M34" s="12">
        <f>1.4+7.8</f>
        <v>9.2</v>
      </c>
      <c r="N34" s="11">
        <f t="shared" si="0"/>
        <v>77.8</v>
      </c>
    </row>
    <row r="35" spans="1:14" ht="15.75">
      <c r="A35" s="12">
        <f t="shared" si="1"/>
        <v>29</v>
      </c>
      <c r="B35" s="13" t="s">
        <v>47</v>
      </c>
      <c r="C35" s="12"/>
      <c r="D35" s="12"/>
      <c r="E35" s="12"/>
      <c r="F35" s="12">
        <v>23.5</v>
      </c>
      <c r="G35" s="12">
        <v>26.5</v>
      </c>
      <c r="H35" s="12"/>
      <c r="I35" s="12"/>
      <c r="J35" s="12"/>
      <c r="K35" s="12"/>
      <c r="L35" s="12"/>
      <c r="M35" s="12"/>
      <c r="N35" s="11">
        <f t="shared" si="0"/>
        <v>50</v>
      </c>
    </row>
    <row r="36" spans="1:14" ht="15.75">
      <c r="A36" s="12">
        <f t="shared" si="1"/>
        <v>30</v>
      </c>
      <c r="B36" s="13" t="s">
        <v>48</v>
      </c>
      <c r="C36" s="12"/>
      <c r="D36" s="12"/>
      <c r="E36" s="12">
        <v>5.7</v>
      </c>
      <c r="F36" s="12">
        <v>23.2</v>
      </c>
      <c r="G36" s="12"/>
      <c r="H36" s="12"/>
      <c r="I36" s="12">
        <v>20.2</v>
      </c>
      <c r="J36" s="12"/>
      <c r="K36" s="12"/>
      <c r="L36" s="12"/>
      <c r="M36" s="12">
        <v>7.8</v>
      </c>
      <c r="N36" s="11">
        <f t="shared" si="0"/>
        <v>56.89999999999999</v>
      </c>
    </row>
    <row r="37" spans="1:14" ht="15.75">
      <c r="A37" s="12">
        <f t="shared" si="1"/>
        <v>31</v>
      </c>
      <c r="B37" s="13" t="s">
        <v>49</v>
      </c>
      <c r="C37" s="12"/>
      <c r="D37" s="12">
        <v>13.3</v>
      </c>
      <c r="E37" s="12">
        <v>11.7</v>
      </c>
      <c r="F37" s="12">
        <v>24.8</v>
      </c>
      <c r="G37" s="12"/>
      <c r="H37" s="12"/>
      <c r="I37" s="12"/>
      <c r="J37" s="12"/>
      <c r="K37" s="12"/>
      <c r="L37" s="12"/>
      <c r="M37" s="12"/>
      <c r="N37" s="11">
        <f t="shared" si="0"/>
        <v>49.8</v>
      </c>
    </row>
    <row r="38" spans="1:14" ht="15.75">
      <c r="A38" s="12">
        <f t="shared" si="1"/>
        <v>32</v>
      </c>
      <c r="B38" s="13" t="s">
        <v>50</v>
      </c>
      <c r="C38" s="12"/>
      <c r="D38" s="12"/>
      <c r="E38" s="12"/>
      <c r="F38" s="12">
        <v>21.3</v>
      </c>
      <c r="G38" s="12">
        <v>136.5</v>
      </c>
      <c r="H38" s="12">
        <v>18.8</v>
      </c>
      <c r="I38" s="12"/>
      <c r="J38" s="12"/>
      <c r="K38" s="12"/>
      <c r="L38" s="12"/>
      <c r="M38" s="12">
        <f>9.7+0.9</f>
        <v>10.6</v>
      </c>
      <c r="N38" s="11">
        <f t="shared" si="0"/>
        <v>187.20000000000002</v>
      </c>
    </row>
    <row r="39" spans="1:14" ht="15.75">
      <c r="A39" s="12">
        <f t="shared" si="1"/>
        <v>33</v>
      </c>
      <c r="B39" s="13" t="s">
        <v>51</v>
      </c>
      <c r="C39" s="12">
        <v>17.3</v>
      </c>
      <c r="D39" s="12"/>
      <c r="E39" s="12"/>
      <c r="F39" s="12">
        <v>3.1</v>
      </c>
      <c r="G39" s="12"/>
      <c r="H39" s="12"/>
      <c r="I39" s="12">
        <v>12.9</v>
      </c>
      <c r="J39" s="12"/>
      <c r="K39" s="12"/>
      <c r="L39" s="12"/>
      <c r="M39" s="12">
        <v>1.7</v>
      </c>
      <c r="N39" s="11">
        <f aca="true" t="shared" si="2" ref="N39:N57">SUM(C39:M39)</f>
        <v>35.00000000000001</v>
      </c>
    </row>
    <row r="40" spans="1:14" ht="15.75">
      <c r="A40" s="12">
        <f t="shared" si="1"/>
        <v>34</v>
      </c>
      <c r="B40" s="13" t="s">
        <v>52</v>
      </c>
      <c r="C40" s="12">
        <v>45.7</v>
      </c>
      <c r="D40" s="12">
        <v>3.7</v>
      </c>
      <c r="E40" s="12"/>
      <c r="F40" s="12"/>
      <c r="G40" s="12">
        <v>55.4</v>
      </c>
      <c r="H40" s="12"/>
      <c r="I40" s="12"/>
      <c r="J40" s="12"/>
      <c r="K40" s="12"/>
      <c r="L40" s="12"/>
      <c r="M40" s="12">
        <f>8.8+1.4</f>
        <v>10.200000000000001</v>
      </c>
      <c r="N40" s="21">
        <f t="shared" si="2"/>
        <v>115.00000000000001</v>
      </c>
    </row>
    <row r="41" spans="1:14" ht="15.75">
      <c r="A41" s="12">
        <f aca="true" t="shared" si="3" ref="A41:A57">A40+1</f>
        <v>35</v>
      </c>
      <c r="B41" s="13" t="s">
        <v>53</v>
      </c>
      <c r="C41" s="12">
        <v>1.6</v>
      </c>
      <c r="D41" s="12">
        <v>1.6</v>
      </c>
      <c r="E41" s="12"/>
      <c r="F41" s="12"/>
      <c r="G41" s="12"/>
      <c r="H41" s="12"/>
      <c r="I41" s="12">
        <v>9.1</v>
      </c>
      <c r="J41" s="12"/>
      <c r="K41" s="12"/>
      <c r="L41" s="12"/>
      <c r="M41" s="12">
        <f>2.4+0.5</f>
        <v>2.9</v>
      </c>
      <c r="N41" s="11">
        <f t="shared" si="2"/>
        <v>15.200000000000001</v>
      </c>
    </row>
    <row r="42" spans="1:14" ht="15.75">
      <c r="A42" s="12">
        <f t="shared" si="3"/>
        <v>36</v>
      </c>
      <c r="B42" s="13" t="s">
        <v>54</v>
      </c>
      <c r="C42" s="12"/>
      <c r="D42" s="12"/>
      <c r="E42" s="12">
        <v>21.1</v>
      </c>
      <c r="F42" s="12">
        <v>16.5</v>
      </c>
      <c r="G42" s="12">
        <v>55.7</v>
      </c>
      <c r="H42" s="12"/>
      <c r="I42" s="12"/>
      <c r="J42" s="12"/>
      <c r="K42" s="12"/>
      <c r="L42" s="12"/>
      <c r="M42" s="12">
        <f>7.7+1.4</f>
        <v>9.1</v>
      </c>
      <c r="N42" s="11">
        <f t="shared" si="2"/>
        <v>102.4</v>
      </c>
    </row>
    <row r="43" spans="1:14" ht="15.75">
      <c r="A43" s="12">
        <f t="shared" si="3"/>
        <v>37</v>
      </c>
      <c r="B43" s="13" t="s">
        <v>55</v>
      </c>
      <c r="C43" s="12"/>
      <c r="D43" s="12"/>
      <c r="E43" s="12"/>
      <c r="F43" s="12"/>
      <c r="G43" s="12"/>
      <c r="H43" s="12"/>
      <c r="I43" s="12">
        <v>9.1</v>
      </c>
      <c r="J43" s="12"/>
      <c r="K43" s="12"/>
      <c r="L43" s="12"/>
      <c r="M43" s="19">
        <f>1.3+0.7</f>
        <v>2</v>
      </c>
      <c r="N43" s="11">
        <f t="shared" si="2"/>
        <v>11.1</v>
      </c>
    </row>
    <row r="44" spans="1:14" ht="15.75">
      <c r="A44" s="12">
        <f t="shared" si="3"/>
        <v>38</v>
      </c>
      <c r="B44" s="13" t="s">
        <v>56</v>
      </c>
      <c r="C44" s="12">
        <v>26.4</v>
      </c>
      <c r="D44" s="12"/>
      <c r="E44" s="12"/>
      <c r="F44" s="12">
        <v>18</v>
      </c>
      <c r="G44" s="12">
        <v>28.8</v>
      </c>
      <c r="H44" s="12">
        <v>22.7</v>
      </c>
      <c r="I44" s="12"/>
      <c r="J44" s="12">
        <v>3.7</v>
      </c>
      <c r="K44" s="12"/>
      <c r="L44" s="12"/>
      <c r="M44" s="12">
        <f>3.6+5.7+1.1+1.4+6.3</f>
        <v>18.1</v>
      </c>
      <c r="N44" s="11">
        <f t="shared" si="2"/>
        <v>117.70000000000002</v>
      </c>
    </row>
    <row r="45" spans="1:14" ht="15.75">
      <c r="A45" s="12">
        <f t="shared" si="3"/>
        <v>39</v>
      </c>
      <c r="B45" s="13" t="s">
        <v>57</v>
      </c>
      <c r="C45" s="12">
        <v>1.6</v>
      </c>
      <c r="D45" s="12">
        <v>1.6</v>
      </c>
      <c r="E45" s="12"/>
      <c r="F45" s="12">
        <v>9.6</v>
      </c>
      <c r="G45" s="12">
        <v>32.4</v>
      </c>
      <c r="H45" s="12"/>
      <c r="I45" s="12"/>
      <c r="J45" s="12"/>
      <c r="K45" s="12"/>
      <c r="L45" s="12"/>
      <c r="M45" s="12">
        <f>1.7+9.5</f>
        <v>11.2</v>
      </c>
      <c r="N45" s="11">
        <f t="shared" si="2"/>
        <v>56.400000000000006</v>
      </c>
    </row>
    <row r="46" spans="1:14" ht="15.75">
      <c r="A46" s="12">
        <f t="shared" si="3"/>
        <v>40</v>
      </c>
      <c r="B46" s="13" t="s">
        <v>58</v>
      </c>
      <c r="C46" s="12">
        <v>17.69</v>
      </c>
      <c r="D46" s="12"/>
      <c r="E46" s="12">
        <v>9.1</v>
      </c>
      <c r="F46" s="12"/>
      <c r="G46" s="12">
        <v>34.68</v>
      </c>
      <c r="H46" s="12">
        <v>27.65</v>
      </c>
      <c r="I46" s="12"/>
      <c r="J46" s="12"/>
      <c r="K46" s="12"/>
      <c r="L46" s="12"/>
      <c r="M46" s="12"/>
      <c r="N46" s="11">
        <f t="shared" si="2"/>
        <v>89.12</v>
      </c>
    </row>
    <row r="47" spans="1:14" ht="15.75">
      <c r="A47" s="12">
        <f t="shared" si="3"/>
        <v>41</v>
      </c>
      <c r="B47" s="13" t="s">
        <v>59</v>
      </c>
      <c r="C47" s="12">
        <v>27.8</v>
      </c>
      <c r="D47" s="12"/>
      <c r="E47" s="12"/>
      <c r="F47" s="12">
        <v>9.7</v>
      </c>
      <c r="G47" s="12">
        <v>49.7</v>
      </c>
      <c r="H47" s="12"/>
      <c r="I47" s="12"/>
      <c r="J47" s="12"/>
      <c r="K47" s="12"/>
      <c r="L47" s="12"/>
      <c r="M47" s="12"/>
      <c r="N47" s="11">
        <f t="shared" si="2"/>
        <v>87.2</v>
      </c>
    </row>
    <row r="48" spans="1:14" ht="15.75">
      <c r="A48" s="12">
        <f t="shared" si="3"/>
        <v>42</v>
      </c>
      <c r="B48" s="13" t="s">
        <v>60</v>
      </c>
      <c r="C48" s="12"/>
      <c r="D48" s="12"/>
      <c r="E48" s="12">
        <v>31.6</v>
      </c>
      <c r="F48" s="12"/>
      <c r="G48" s="12">
        <v>41.6</v>
      </c>
      <c r="H48" s="12">
        <v>21.9</v>
      </c>
      <c r="I48" s="12"/>
      <c r="J48" s="12"/>
      <c r="K48" s="12"/>
      <c r="L48" s="12">
        <v>55.6</v>
      </c>
      <c r="M48" s="12">
        <f>7.1+3.7</f>
        <v>10.8</v>
      </c>
      <c r="N48" s="11">
        <f t="shared" si="2"/>
        <v>161.5</v>
      </c>
    </row>
    <row r="49" spans="1:14" ht="15.75">
      <c r="A49" s="12">
        <f t="shared" si="3"/>
        <v>43</v>
      </c>
      <c r="B49" s="13" t="s">
        <v>61</v>
      </c>
      <c r="C49" s="12">
        <f>110+77.6</f>
        <v>187.6</v>
      </c>
      <c r="D49" s="12"/>
      <c r="E49" s="12">
        <v>32.3</v>
      </c>
      <c r="F49" s="12">
        <v>27.3</v>
      </c>
      <c r="G49" s="12">
        <v>170.8</v>
      </c>
      <c r="H49" s="12"/>
      <c r="I49" s="12"/>
      <c r="J49" s="12"/>
      <c r="K49" s="12"/>
      <c r="L49" s="12"/>
      <c r="M49" s="12">
        <f>14.3+1.9</f>
        <v>16.2</v>
      </c>
      <c r="N49" s="11">
        <f t="shared" si="2"/>
        <v>434.2</v>
      </c>
    </row>
    <row r="50" spans="1:14" ht="15.75">
      <c r="A50" s="12">
        <f t="shared" si="3"/>
        <v>44</v>
      </c>
      <c r="B50" s="13" t="s">
        <v>62</v>
      </c>
      <c r="C50" s="12">
        <v>27.3</v>
      </c>
      <c r="D50" s="12"/>
      <c r="E50" s="12"/>
      <c r="F50" s="12">
        <v>31.2</v>
      </c>
      <c r="G50" s="12"/>
      <c r="H50" s="12"/>
      <c r="I50" s="12">
        <v>14.1</v>
      </c>
      <c r="J50" s="12"/>
      <c r="K50" s="12"/>
      <c r="L50" s="12"/>
      <c r="M50" s="12">
        <f>5+1.5+2.3</f>
        <v>8.8</v>
      </c>
      <c r="N50" s="11">
        <f t="shared" si="2"/>
        <v>81.39999999999999</v>
      </c>
    </row>
    <row r="51" spans="1:14" ht="15.75">
      <c r="A51" s="12">
        <f t="shared" si="3"/>
        <v>45</v>
      </c>
      <c r="B51" s="13" t="s">
        <v>63</v>
      </c>
      <c r="C51" s="12"/>
      <c r="D51" s="12">
        <v>52.2</v>
      </c>
      <c r="E51" s="12"/>
      <c r="F51" s="12">
        <v>11.2</v>
      </c>
      <c r="G51" s="12">
        <v>65.7</v>
      </c>
      <c r="H51" s="12">
        <v>29.1</v>
      </c>
      <c r="I51" s="12"/>
      <c r="J51" s="12"/>
      <c r="K51" s="12"/>
      <c r="L51" s="12"/>
      <c r="M51" s="12">
        <f>20+1.3+3.7</f>
        <v>25</v>
      </c>
      <c r="N51" s="11">
        <f t="shared" si="2"/>
        <v>183.20000000000002</v>
      </c>
    </row>
    <row r="52" spans="1:14" ht="15.75">
      <c r="A52" s="12">
        <f t="shared" si="3"/>
        <v>46</v>
      </c>
      <c r="B52" s="13" t="s">
        <v>64</v>
      </c>
      <c r="C52" s="12">
        <v>15.2</v>
      </c>
      <c r="D52" s="12"/>
      <c r="E52" s="12"/>
      <c r="F52" s="12">
        <v>11.2</v>
      </c>
      <c r="G52" s="12"/>
      <c r="H52" s="12"/>
      <c r="I52" s="12"/>
      <c r="J52" s="12">
        <v>7.4</v>
      </c>
      <c r="K52" s="12"/>
      <c r="L52" s="12"/>
      <c r="M52" s="12">
        <f>0.7+6.5</f>
        <v>7.2</v>
      </c>
      <c r="N52" s="11">
        <f t="shared" si="2"/>
        <v>41</v>
      </c>
    </row>
    <row r="53" spans="1:14" ht="15.75">
      <c r="A53" s="12">
        <f t="shared" si="3"/>
        <v>47</v>
      </c>
      <c r="B53" s="13" t="s">
        <v>65</v>
      </c>
      <c r="C53" s="12"/>
      <c r="D53" s="12"/>
      <c r="E53" s="12"/>
      <c r="F53" s="12">
        <f>23.6+13.7</f>
        <v>37.3</v>
      </c>
      <c r="G53" s="12">
        <v>57.1</v>
      </c>
      <c r="H53" s="12">
        <v>34.9</v>
      </c>
      <c r="I53" s="12"/>
      <c r="J53" s="12"/>
      <c r="K53" s="12">
        <v>3.6</v>
      </c>
      <c r="L53" s="12"/>
      <c r="M53" s="12">
        <f>9+2.1</f>
        <v>11.1</v>
      </c>
      <c r="N53" s="11">
        <f t="shared" si="2"/>
        <v>144</v>
      </c>
    </row>
    <row r="54" spans="1:14" ht="15.75">
      <c r="A54" s="12">
        <f t="shared" si="3"/>
        <v>48</v>
      </c>
      <c r="B54" s="13" t="s">
        <v>66</v>
      </c>
      <c r="C54" s="12">
        <v>1.6</v>
      </c>
      <c r="D54" s="12">
        <f>1.6+1.9</f>
        <v>3.5</v>
      </c>
      <c r="E54" s="12"/>
      <c r="F54" s="12"/>
      <c r="G54" s="12"/>
      <c r="H54" s="12"/>
      <c r="I54" s="12">
        <v>9.3</v>
      </c>
      <c r="J54" s="12"/>
      <c r="K54" s="12"/>
      <c r="L54" s="12"/>
      <c r="M54" s="12">
        <v>2.3</v>
      </c>
      <c r="N54" s="11">
        <f t="shared" si="2"/>
        <v>16.7</v>
      </c>
    </row>
    <row r="55" spans="1:14" ht="15.75">
      <c r="A55" s="12">
        <f t="shared" si="3"/>
        <v>49</v>
      </c>
      <c r="B55" s="13" t="s">
        <v>67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1">
        <f t="shared" si="2"/>
        <v>0</v>
      </c>
    </row>
    <row r="56" spans="1:14" ht="15.75">
      <c r="A56" s="12">
        <f t="shared" si="3"/>
        <v>50</v>
      </c>
      <c r="B56" s="13" t="s">
        <v>68</v>
      </c>
      <c r="C56" s="12">
        <v>1.6</v>
      </c>
      <c r="D56" s="12">
        <v>1.6</v>
      </c>
      <c r="E56" s="12"/>
      <c r="F56" s="12"/>
      <c r="G56" s="12"/>
      <c r="H56" s="12"/>
      <c r="I56" s="12">
        <v>9.7</v>
      </c>
      <c r="J56" s="12"/>
      <c r="K56" s="12"/>
      <c r="L56" s="12"/>
      <c r="M56" s="12">
        <v>2.2</v>
      </c>
      <c r="N56" s="11">
        <f t="shared" si="2"/>
        <v>15.099999999999998</v>
      </c>
    </row>
    <row r="57" spans="1:14" ht="15.75">
      <c r="A57" s="12">
        <f t="shared" si="3"/>
        <v>51</v>
      </c>
      <c r="B57" s="13" t="s">
        <v>69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1">
        <f t="shared" si="2"/>
        <v>0</v>
      </c>
    </row>
    <row r="58" spans="1:14" ht="15.75">
      <c r="A58" s="12"/>
      <c r="B58" s="12" t="s">
        <v>18</v>
      </c>
      <c r="C58" s="12">
        <f aca="true" t="shared" si="4" ref="C58:N58">SUM(C7:C57)</f>
        <v>1163.1599999999999</v>
      </c>
      <c r="D58" s="12">
        <f t="shared" si="4"/>
        <v>178.39999999999995</v>
      </c>
      <c r="E58" s="19">
        <f t="shared" si="4"/>
        <v>199</v>
      </c>
      <c r="F58" s="12">
        <f t="shared" si="4"/>
        <v>485.52000000000004</v>
      </c>
      <c r="G58" s="12">
        <f t="shared" si="4"/>
        <v>1741.63</v>
      </c>
      <c r="H58" s="12">
        <f t="shared" si="4"/>
        <v>240.18</v>
      </c>
      <c r="I58" s="12">
        <f t="shared" si="4"/>
        <v>317.59000000000003</v>
      </c>
      <c r="J58" s="12">
        <f t="shared" si="4"/>
        <v>29.96</v>
      </c>
      <c r="K58" s="12">
        <f t="shared" si="4"/>
        <v>41.21</v>
      </c>
      <c r="L58" s="19">
        <f t="shared" si="4"/>
        <v>206.99999999999997</v>
      </c>
      <c r="M58" s="12">
        <f t="shared" si="4"/>
        <v>299.65</v>
      </c>
      <c r="N58" s="22">
        <f t="shared" si="4"/>
        <v>4903.299999999999</v>
      </c>
    </row>
    <row r="59" spans="2:14" ht="12.75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</row>
  </sheetData>
  <sheetProtection/>
  <mergeCells count="5">
    <mergeCell ref="A2:N2"/>
    <mergeCell ref="A3:N3"/>
    <mergeCell ref="M4:N4"/>
    <mergeCell ref="C5:F5"/>
    <mergeCell ref="G5:M5"/>
  </mergeCells>
  <printOptions/>
  <pageMargins left="0.7086614173228347" right="0.7086614173228347" top="0.7480314960629921" bottom="0.748031496062992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N5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dcterms:created xsi:type="dcterms:W3CDTF">1996-10-08T23:32:33Z</dcterms:created>
  <dcterms:modified xsi:type="dcterms:W3CDTF">2016-03-01T06:19:14Z</dcterms:modified>
  <cp:category/>
  <cp:version/>
  <cp:contentType/>
  <cp:contentStatus/>
</cp:coreProperties>
</file>