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26" firstSheet="1" activeTab="1"/>
  </bookViews>
  <sheets>
    <sheet name="Кир,1." sheetId="1" r:id="rId1"/>
    <sheet name="Раб,40" sheetId="2" r:id="rId2"/>
  </sheets>
  <externalReferences>
    <externalReference r:id="rId5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1">'Раб,40'!$A$1:$Q$34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<sst xmlns="http://schemas.openxmlformats.org/spreadsheetml/2006/main" count="92" uniqueCount="51">
  <si>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</si>
  <si>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</si>
  <si>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</si>
  <si>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</si>
  <si>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</si>
  <si>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</si>
  <si>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</si>
  <si>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</si>
  <si>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</si>
  <si>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</si>
  <si>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</si>
  <si>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</si>
  <si>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</si>
  <si>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</si>
  <si>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</si>
  <si>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</si>
  <si>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</si>
  <si>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</si>
  <si>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</si>
  <si>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</si>
  <si>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</si>
  <si>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</si>
  <si>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</si>
  <si>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</si>
  <si>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</si>
  <si>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</si>
  <si>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</si>
  <si>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</si>
  <si>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</si>
  <si>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>с01,10,15</t>
  </si>
  <si>
    <t>тариф действ.</t>
  </si>
  <si>
    <t>содержание</t>
  </si>
  <si>
    <t>ИТОГО</t>
  </si>
  <si>
    <t>613,1 м2</t>
  </si>
  <si>
    <t>Отчет о выполнении</t>
  </si>
  <si>
    <t xml:space="preserve">по содержанию и текущему ремонту многоквартирного </t>
  </si>
  <si>
    <t xml:space="preserve">жилого дома  № 1    по ул. Кирова </t>
  </si>
  <si>
    <t>3353,4 м2</t>
  </si>
  <si>
    <t>жилого дома  № 40   по ул. Рабочая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</si>
  <si>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</si>
  <si>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</si>
  <si>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</si>
  <si>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</si>
  <si>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</si>
  <si>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</si>
  <si>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</si>
  <si>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</si>
  <si>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</si>
  <si>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     вода )               0,20 руб./м2</t>
  </si>
  <si>
    <t>СОИ(эл.энергия)            1,48 руб./м2</t>
  </si>
  <si>
    <t>СОИ(эл.энергия) 1,24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</si>
</sst>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0">
        <row r="8">
          <cell r="C8">
            <v>4040.329</v>
          </cell>
          <cell r="AE8">
            <v>7370.93</v>
          </cell>
        </row>
        <row r="9">
          <cell r="C9">
            <v>4040.329</v>
          </cell>
          <cell r="AE9">
            <v>7857.5</v>
          </cell>
        </row>
        <row r="10">
          <cell r="C10">
            <v>6688.9</v>
          </cell>
          <cell r="AE10">
            <v>9476.56</v>
          </cell>
        </row>
        <row r="11">
          <cell r="C11">
            <v>4923.18</v>
          </cell>
          <cell r="AE11">
            <v>7796.820000000001</v>
          </cell>
        </row>
        <row r="12">
          <cell r="C12">
            <v>4923.18</v>
          </cell>
          <cell r="AE12">
            <v>8820.11</v>
          </cell>
        </row>
        <row r="13">
          <cell r="C13">
            <v>4923.18</v>
          </cell>
          <cell r="AE13">
            <v>9444.1</v>
          </cell>
        </row>
        <row r="14">
          <cell r="C14">
            <v>4825.08</v>
          </cell>
          <cell r="AE14">
            <v>7238.99</v>
          </cell>
        </row>
        <row r="15">
          <cell r="C15">
            <v>4825.08</v>
          </cell>
          <cell r="AE15">
            <v>8211.61</v>
          </cell>
        </row>
        <row r="16">
          <cell r="C16">
            <v>4825.08</v>
          </cell>
          <cell r="AE16">
            <v>8483.46</v>
          </cell>
        </row>
        <row r="17">
          <cell r="C17">
            <v>4825.08</v>
          </cell>
          <cell r="AE17">
            <v>3291.32</v>
          </cell>
        </row>
        <row r="18">
          <cell r="C18">
            <v>4825.08</v>
          </cell>
          <cell r="AE18">
            <v>3987.18</v>
          </cell>
        </row>
        <row r="19">
          <cell r="C19">
            <v>4825.08</v>
          </cell>
          <cell r="AE19">
            <v>2408.79</v>
          </cell>
        </row>
      </sheetData>
      <sheetData sheetId="48">
        <row r="8">
          <cell r="C8">
            <v>34975.962</v>
          </cell>
          <cell r="AE8">
            <v>135211.99</v>
          </cell>
        </row>
        <row r="9">
          <cell r="C9">
            <v>34975.962</v>
          </cell>
          <cell r="AE9">
            <v>138246.18</v>
          </cell>
        </row>
        <row r="10">
          <cell r="C10">
            <v>51977.47</v>
          </cell>
          <cell r="AE10">
            <v>156732.03</v>
          </cell>
        </row>
        <row r="11">
          <cell r="C11">
            <v>40643.11</v>
          </cell>
          <cell r="AE11">
            <v>161463.56</v>
          </cell>
        </row>
        <row r="12">
          <cell r="C12">
            <v>40663.729999999996</v>
          </cell>
          <cell r="AE12">
            <v>159710</v>
          </cell>
        </row>
        <row r="13">
          <cell r="C13">
            <v>40663.729999999996</v>
          </cell>
          <cell r="AE13">
            <v>132177.32</v>
          </cell>
        </row>
        <row r="14">
          <cell r="C14">
            <v>40125.62</v>
          </cell>
          <cell r="AE14">
            <v>143797.02</v>
          </cell>
        </row>
        <row r="15">
          <cell r="C15">
            <v>40125.62</v>
          </cell>
          <cell r="AE15">
            <v>139560.25</v>
          </cell>
        </row>
        <row r="16">
          <cell r="C16">
            <v>40125.62</v>
          </cell>
          <cell r="AE16">
            <v>127904.82</v>
          </cell>
        </row>
        <row r="17">
          <cell r="C17">
            <v>40125.62</v>
          </cell>
          <cell r="AE17">
            <v>134634.85</v>
          </cell>
        </row>
        <row r="18">
          <cell r="C18">
            <v>40125.62</v>
          </cell>
          <cell r="AE18">
            <v>136024.07</v>
          </cell>
        </row>
        <row r="19">
          <cell r="C19">
            <v>40125.62</v>
          </cell>
          <cell r="AE19">
            <v>136617.95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4">
      <pane xSplit="1" topLeftCell="B1" activePane="topRight" state="frozen"/>
      <selection pane="topLeft" activeCell="I38" activeCellId="1" sqref="M7 I38"/>
      <selection pane="topRight" activeCell="I38" activeCellId="1" sqref="M7 I38"/>
    </sheetView>
  </sheetViews>
  <sheetFormatPr defaultColWidth="9.140625" defaultRowHeight="12.75"/>
  <cols>
    <col min="1" max="4" width="11.00390625" style="0" customWidth="1"/>
    <col min="6" max="6" width="8.00390625" style="0" customWidth="1"/>
    <col min="7" max="7" width="7.8515625" style="0" customWidth="1"/>
    <col min="8" max="8" width="7.42187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6.28125" style="0" customWidth="1"/>
    <col min="13" max="14" width="8.140625" style="0" customWidth="1"/>
    <col min="17" max="17" width="10.28125" style="0" customWidth="1"/>
  </cols>
  <sheetData>
    <row r="1" spans="1:16" ht="18.75">
      <c r="A1" s="2"/>
      <c r="B1" s="2"/>
      <c r="C1" s="2"/>
      <c r="D1" s="2"/>
      <c r="E1" s="35" t="s">
        <v>34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>
      <c r="A2" s="2"/>
      <c r="B2" s="2"/>
      <c r="C2" s="2"/>
      <c r="D2" s="2"/>
      <c r="E2" s="35" t="s">
        <v>35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.75">
      <c r="A3" s="2"/>
      <c r="B3" s="2"/>
      <c r="C3" s="2"/>
      <c r="D3" s="2"/>
      <c r="E3" s="35" t="s">
        <v>36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>
      <c r="A4" s="2"/>
      <c r="B4" s="2"/>
      <c r="C4" s="2"/>
      <c r="D4" s="2"/>
      <c r="E4" s="35" t="s">
        <v>42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7" ht="15">
      <c r="A5" s="2"/>
      <c r="B5" s="2"/>
      <c r="C5" s="2"/>
      <c r="D5" s="2"/>
      <c r="G5" s="3"/>
    </row>
    <row r="6" spans="1:8" ht="18">
      <c r="A6" s="2"/>
      <c r="B6" s="2"/>
      <c r="C6" s="2"/>
      <c r="D6" s="2"/>
      <c r="E6" s="55" t="s">
        <v>40</v>
      </c>
      <c r="F6" s="55"/>
      <c r="G6" s="27" t="s">
        <v>33</v>
      </c>
      <c r="H6" s="27"/>
    </row>
    <row r="7" spans="1:17" ht="18">
      <c r="A7" s="3"/>
      <c r="B7" s="55"/>
      <c r="C7" s="55"/>
      <c r="D7" s="55"/>
      <c r="E7" s="55"/>
      <c r="F7" s="27"/>
      <c r="G7" s="27"/>
      <c r="H7" s="27"/>
      <c r="I7" s="27"/>
      <c r="J7" s="27"/>
      <c r="L7" s="27"/>
      <c r="M7" s="27"/>
      <c r="N7" s="27"/>
      <c r="O7" s="36" t="s">
        <v>41</v>
      </c>
      <c r="P7" s="36"/>
      <c r="Q7" s="36"/>
    </row>
    <row r="8" spans="5:17" ht="12.75">
      <c r="E8" s="3"/>
      <c r="Q8" s="40" t="s">
        <v>27</v>
      </c>
    </row>
    <row r="9" ht="12.75">
      <c r="Q9" s="51"/>
    </row>
    <row r="10" spans="1:17" ht="12.75" customHeight="1">
      <c r="A10" s="37">
        <v>2017</v>
      </c>
      <c r="B10" s="43" t="s">
        <v>39</v>
      </c>
      <c r="C10" s="44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0" t="s">
        <v>1</v>
      </c>
      <c r="P10" s="40" t="s">
        <v>32</v>
      </c>
      <c r="Q10" s="51"/>
    </row>
    <row r="11" spans="1:17" ht="15" customHeight="1">
      <c r="A11" s="38"/>
      <c r="B11" s="41"/>
      <c r="C11" s="43" t="s">
        <v>3</v>
      </c>
      <c r="D11" s="48" t="s">
        <v>43</v>
      </c>
      <c r="E11" s="49"/>
      <c r="F11" s="53" t="s">
        <v>4</v>
      </c>
      <c r="G11" s="53"/>
      <c r="H11" s="53"/>
      <c r="I11" s="53"/>
      <c r="J11" s="53"/>
      <c r="K11" s="53"/>
      <c r="L11" s="53"/>
      <c r="M11" s="53"/>
      <c r="N11" s="53"/>
      <c r="O11" s="41"/>
      <c r="P11" s="41"/>
      <c r="Q11" s="51"/>
    </row>
    <row r="12" spans="1:17" ht="25.5">
      <c r="A12" s="39"/>
      <c r="B12" s="42"/>
      <c r="C12" s="47"/>
      <c r="D12" s="30" t="s">
        <v>44</v>
      </c>
      <c r="E12" s="31" t="s">
        <v>45</v>
      </c>
      <c r="F12" s="32" t="s">
        <v>5</v>
      </c>
      <c r="G12" s="32" t="s">
        <v>6</v>
      </c>
      <c r="H12" s="32" t="s">
        <v>13</v>
      </c>
      <c r="I12" s="33" t="s">
        <v>7</v>
      </c>
      <c r="J12" s="32" t="s">
        <v>8</v>
      </c>
      <c r="K12" s="32" t="s">
        <v>9</v>
      </c>
      <c r="L12" s="32" t="s">
        <v>10</v>
      </c>
      <c r="M12" s="32" t="s">
        <v>11</v>
      </c>
      <c r="N12" s="32" t="s">
        <v>12</v>
      </c>
      <c r="O12" s="42"/>
      <c r="P12" s="42"/>
      <c r="Q12" s="52"/>
    </row>
    <row r="13" spans="1:17" ht="12.75">
      <c r="A13" s="1" t="s">
        <v>14</v>
      </c>
      <c r="B13" s="4">
        <f>'[1]Кир 1'!$C$8</f>
        <v>4040.329</v>
      </c>
      <c r="C13" s="4">
        <f>4.68*613.1</f>
        <v>2869.308</v>
      </c>
      <c r="D13" s="4">
        <v>0</v>
      </c>
      <c r="E13" s="4"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2869.308</v>
      </c>
      <c r="Q13" s="1">
        <f>'[1]Кир 1'!$AE$8</f>
        <v>7370.93</v>
      </c>
    </row>
    <row r="14" spans="1:17" ht="12.75">
      <c r="A14" s="1" t="s">
        <v>15</v>
      </c>
      <c r="B14" s="4">
        <f>'[1]Кир 1'!$C$9</f>
        <v>4040.329</v>
      </c>
      <c r="C14" s="4">
        <f>4.68*613.1</f>
        <v>2869.308</v>
      </c>
      <c r="D14" s="4">
        <v>0</v>
      </c>
      <c r="E14" s="4">
        <v>0</v>
      </c>
      <c r="F14" s="1"/>
      <c r="G14" s="1"/>
      <c r="H14" s="1">
        <v>190</v>
      </c>
      <c r="I14" s="1"/>
      <c r="J14" s="1"/>
      <c r="K14" s="15"/>
      <c r="L14" s="15"/>
      <c r="M14" s="15"/>
      <c r="N14" s="15"/>
      <c r="O14" s="1">
        <f aca="true" t="shared" si="0" ref="O14:O24">F14+G14+H14+I14+J14+K14+L14+M14+N14</f>
        <v>190</v>
      </c>
      <c r="P14" s="4">
        <f aca="true" t="shared" si="1" ref="P14:P24">C14+O14</f>
        <v>3059.308</v>
      </c>
      <c r="Q14" s="4">
        <f>'[1]Кир 1'!$AE$9</f>
        <v>7857.5</v>
      </c>
    </row>
    <row r="15" spans="1:17" ht="12.75">
      <c r="A15" s="1" t="s">
        <v>16</v>
      </c>
      <c r="B15" s="4">
        <f>'[1]Кир 1'!$C$10</f>
        <v>6688.9</v>
      </c>
      <c r="C15" s="4">
        <f>4.68*613.1+(1.24+0.2)*3*613.1</f>
        <v>5517.9</v>
      </c>
      <c r="D15" s="4">
        <f>760.24*3</f>
        <v>2280.7200000000003</v>
      </c>
      <c r="E15" s="4">
        <f>122.62*3</f>
        <v>367.86</v>
      </c>
      <c r="F15" s="1"/>
      <c r="G15" s="1">
        <v>380</v>
      </c>
      <c r="H15" s="1"/>
      <c r="I15" s="1"/>
      <c r="J15" s="1"/>
      <c r="K15" s="15"/>
      <c r="L15" s="15"/>
      <c r="M15" s="15"/>
      <c r="N15" s="15"/>
      <c r="O15" s="1">
        <f t="shared" si="0"/>
        <v>380</v>
      </c>
      <c r="P15" s="4">
        <f t="shared" si="1"/>
        <v>5897.9</v>
      </c>
      <c r="Q15" s="1">
        <f>'[1]Кир 1'!$AE$10</f>
        <v>9476.56</v>
      </c>
    </row>
    <row r="16" spans="1:17" ht="12.75">
      <c r="A16" s="1" t="s">
        <v>17</v>
      </c>
      <c r="B16" s="4">
        <f>'[1]Кир 1'!$C$11</f>
        <v>4923.18</v>
      </c>
      <c r="C16" s="4">
        <f>4.68*613.1+(1.24+0.2)*613.1</f>
        <v>3752.172</v>
      </c>
      <c r="D16" s="4">
        <v>760.24</v>
      </c>
      <c r="E16" s="4">
        <v>122.62</v>
      </c>
      <c r="F16" s="1"/>
      <c r="G16" s="1"/>
      <c r="H16" s="1"/>
      <c r="I16" s="1">
        <v>720</v>
      </c>
      <c r="J16" s="1"/>
      <c r="K16" s="15"/>
      <c r="L16" s="15"/>
      <c r="M16" s="15"/>
      <c r="N16" s="15"/>
      <c r="O16" s="1">
        <f t="shared" si="0"/>
        <v>720</v>
      </c>
      <c r="P16" s="4">
        <f t="shared" si="1"/>
        <v>4472.1720000000005</v>
      </c>
      <c r="Q16" s="4">
        <f>'[1]Кир 1'!$AE$11</f>
        <v>7796.820000000001</v>
      </c>
    </row>
    <row r="17" spans="1:17" ht="12.75">
      <c r="A17" s="1" t="s">
        <v>18</v>
      </c>
      <c r="B17" s="4">
        <f>'[1]Кир 1'!$C$12</f>
        <v>4923.18</v>
      </c>
      <c r="C17" s="4">
        <f>4.68*613.1+(1.24+0.2)*613.1</f>
        <v>3752.172</v>
      </c>
      <c r="D17" s="4">
        <v>760.24</v>
      </c>
      <c r="E17" s="4">
        <v>122.62</v>
      </c>
      <c r="F17" s="1">
        <v>240</v>
      </c>
      <c r="G17" s="1"/>
      <c r="H17" s="1"/>
      <c r="I17" s="1"/>
      <c r="J17" s="1"/>
      <c r="K17" s="15"/>
      <c r="L17" s="15"/>
      <c r="M17" s="15"/>
      <c r="N17" s="15"/>
      <c r="O17" s="1">
        <f t="shared" si="0"/>
        <v>240</v>
      </c>
      <c r="P17" s="4">
        <f t="shared" si="1"/>
        <v>3992.172</v>
      </c>
      <c r="Q17" s="24">
        <f>'[1]Кир 1'!$AE$12</f>
        <v>8820.11</v>
      </c>
    </row>
    <row r="18" spans="1:17" ht="12.75">
      <c r="A18" s="1" t="s">
        <v>19</v>
      </c>
      <c r="B18" s="4">
        <f>'[1]Кир 1'!$C$13</f>
        <v>4923.18</v>
      </c>
      <c r="C18" s="4">
        <f>4.68*613.1+(1.24+0.2)*613.1</f>
        <v>3752.172</v>
      </c>
      <c r="D18" s="4">
        <v>760.24</v>
      </c>
      <c r="E18" s="4">
        <v>122.62</v>
      </c>
      <c r="F18" s="1"/>
      <c r="G18" s="1"/>
      <c r="H18" s="1"/>
      <c r="I18" s="1"/>
      <c r="J18" s="6"/>
      <c r="K18" s="15"/>
      <c r="L18" s="15"/>
      <c r="M18" s="15"/>
      <c r="N18" s="15"/>
      <c r="O18" s="1">
        <f t="shared" si="0"/>
        <v>0</v>
      </c>
      <c r="P18" s="4">
        <f t="shared" si="1"/>
        <v>3752.172</v>
      </c>
      <c r="Q18" s="24">
        <f>'[1]Кир 1'!$AE$13</f>
        <v>9444.1</v>
      </c>
    </row>
    <row r="19" spans="1:17" ht="12.75">
      <c r="A19" s="1" t="s">
        <v>20</v>
      </c>
      <c r="B19" s="4">
        <f>'[1]Кир 1'!$C$14</f>
        <v>4825.08</v>
      </c>
      <c r="C19" s="4">
        <f aca="true" t="shared" si="2" ref="C19:C24">4.68*613.1+(1.24+0.04)*613.1</f>
        <v>3654.076</v>
      </c>
      <c r="D19" s="4">
        <v>760.24</v>
      </c>
      <c r="E19" s="4">
        <v>24.52</v>
      </c>
      <c r="F19" s="1"/>
      <c r="G19" s="1"/>
      <c r="H19" s="1">
        <v>230</v>
      </c>
      <c r="I19" s="1"/>
      <c r="J19" s="6"/>
      <c r="K19" s="15"/>
      <c r="L19" s="15"/>
      <c r="M19" s="15"/>
      <c r="N19" s="15"/>
      <c r="O19" s="1">
        <f t="shared" si="0"/>
        <v>230</v>
      </c>
      <c r="P19" s="4">
        <f t="shared" si="1"/>
        <v>3884.076</v>
      </c>
      <c r="Q19" s="4">
        <f>'[1]Кир 1'!$AE$14</f>
        <v>7238.99</v>
      </c>
    </row>
    <row r="20" spans="1:17" ht="12.75">
      <c r="A20" s="1" t="s">
        <v>21</v>
      </c>
      <c r="B20" s="4">
        <f>'[1]Кир 1'!$C$15</f>
        <v>4825.08</v>
      </c>
      <c r="C20" s="4">
        <f t="shared" si="2"/>
        <v>3654.076</v>
      </c>
      <c r="D20" s="4">
        <v>760.24</v>
      </c>
      <c r="E20" s="4">
        <v>24.52</v>
      </c>
      <c r="F20" s="1"/>
      <c r="G20" s="1"/>
      <c r="H20" s="1"/>
      <c r="I20" s="1"/>
      <c r="J20" s="6"/>
      <c r="K20" s="15"/>
      <c r="L20" s="15"/>
      <c r="M20" s="15">
        <v>839</v>
      </c>
      <c r="N20" s="15"/>
      <c r="O20" s="1">
        <f t="shared" si="0"/>
        <v>839</v>
      </c>
      <c r="P20" s="4">
        <f t="shared" si="1"/>
        <v>4493.076</v>
      </c>
      <c r="Q20" s="1">
        <f>'[1]Кир 1'!$AE$15</f>
        <v>8211.61</v>
      </c>
    </row>
    <row r="21" spans="1:17" ht="12.75">
      <c r="A21" s="1" t="s">
        <v>22</v>
      </c>
      <c r="B21" s="4">
        <f>'[1]Кир 1'!$C$16</f>
        <v>4825.08</v>
      </c>
      <c r="C21" s="4">
        <f t="shared" si="2"/>
        <v>3654.076</v>
      </c>
      <c r="D21" s="4">
        <v>760.24</v>
      </c>
      <c r="E21" s="4">
        <v>24.52</v>
      </c>
      <c r="F21" s="1">
        <v>773</v>
      </c>
      <c r="G21" s="1"/>
      <c r="H21" s="1"/>
      <c r="I21" s="1">
        <v>710</v>
      </c>
      <c r="J21" s="6"/>
      <c r="K21" s="15"/>
      <c r="L21" s="15"/>
      <c r="M21" s="15">
        <v>537</v>
      </c>
      <c r="N21" s="15"/>
      <c r="O21" s="1">
        <f t="shared" si="0"/>
        <v>2020</v>
      </c>
      <c r="P21" s="4">
        <f t="shared" si="1"/>
        <v>5674.076</v>
      </c>
      <c r="Q21" s="4">
        <f>'[1]Кир 1'!$AE$16</f>
        <v>8483.46</v>
      </c>
    </row>
    <row r="22" spans="1:17" ht="12.75">
      <c r="A22" s="1" t="s">
        <v>23</v>
      </c>
      <c r="B22" s="4">
        <f>'[1]Кир 1'!$C$17</f>
        <v>4825.08</v>
      </c>
      <c r="C22" s="4">
        <f t="shared" si="2"/>
        <v>3654.076</v>
      </c>
      <c r="D22" s="4">
        <v>760.24</v>
      </c>
      <c r="E22" s="4">
        <v>24.52</v>
      </c>
      <c r="F22" s="1"/>
      <c r="G22" s="1"/>
      <c r="H22" s="1"/>
      <c r="I22" s="1"/>
      <c r="J22" s="6"/>
      <c r="K22" s="15"/>
      <c r="L22" s="15"/>
      <c r="M22" s="15">
        <v>7800</v>
      </c>
      <c r="N22" s="15"/>
      <c r="O22" s="1">
        <f t="shared" si="0"/>
        <v>7800</v>
      </c>
      <c r="P22" s="4">
        <f t="shared" si="1"/>
        <v>11454.076000000001</v>
      </c>
      <c r="Q22" s="23">
        <f>'[1]Кир 1'!$AE$17</f>
        <v>3291.32</v>
      </c>
    </row>
    <row r="23" spans="1:17" ht="12.75">
      <c r="A23" s="1" t="s">
        <v>24</v>
      </c>
      <c r="B23" s="4">
        <f>'[1]Кир 1'!$C$18</f>
        <v>4825.08</v>
      </c>
      <c r="C23" s="4">
        <f t="shared" si="2"/>
        <v>3654.076</v>
      </c>
      <c r="D23" s="4">
        <v>760.24</v>
      </c>
      <c r="E23" s="4">
        <v>24.52</v>
      </c>
      <c r="F23" s="1"/>
      <c r="G23" s="1"/>
      <c r="H23" s="1"/>
      <c r="I23" s="1"/>
      <c r="J23" s="6"/>
      <c r="K23" s="15"/>
      <c r="L23" s="15"/>
      <c r="M23" s="15"/>
      <c r="N23" s="15"/>
      <c r="O23" s="1">
        <f t="shared" si="0"/>
        <v>0</v>
      </c>
      <c r="P23" s="4">
        <f t="shared" si="1"/>
        <v>3654.076</v>
      </c>
      <c r="Q23" s="1">
        <f>'[1]Кир 1'!$AE$18</f>
        <v>3987.18</v>
      </c>
    </row>
    <row r="24" spans="1:17" ht="12.75">
      <c r="A24" s="1" t="s">
        <v>25</v>
      </c>
      <c r="B24" s="4">
        <f>'[1]Кир 1'!$C$19</f>
        <v>4825.08</v>
      </c>
      <c r="C24" s="4">
        <f t="shared" si="2"/>
        <v>3654.076</v>
      </c>
      <c r="D24" s="4">
        <v>760.24</v>
      </c>
      <c r="E24" s="4">
        <v>24.52</v>
      </c>
      <c r="F24" s="1"/>
      <c r="G24" s="1"/>
      <c r="H24" s="1"/>
      <c r="I24" s="1"/>
      <c r="J24" s="6"/>
      <c r="K24" s="15"/>
      <c r="L24" s="15"/>
      <c r="M24" s="15"/>
      <c r="N24" s="15"/>
      <c r="O24" s="1">
        <f t="shared" si="0"/>
        <v>0</v>
      </c>
      <c r="P24" s="4">
        <f t="shared" si="1"/>
        <v>3654.076</v>
      </c>
      <c r="Q24" s="23">
        <f>'[1]Кир 1'!$AE$19</f>
        <v>2408.79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12.75">
      <c r="A26" s="8" t="s">
        <v>26</v>
      </c>
      <c r="B26" s="14">
        <f>SUM(B13:B25)</f>
        <v>58489.57800000001</v>
      </c>
      <c r="C26" s="14">
        <f>SUM(C13:C25)</f>
        <v>44437.488000000005</v>
      </c>
      <c r="D26" s="14">
        <f>SUM(D13:D25)</f>
        <v>9122.88</v>
      </c>
      <c r="E26" s="8">
        <f aca="true" t="shared" si="3" ref="E26:O26">E13+E14+E15+E16+E17+E18+E19+E20+E21+E22+E23+E24</f>
        <v>882.8399999999999</v>
      </c>
      <c r="F26" s="8">
        <f t="shared" si="3"/>
        <v>1013</v>
      </c>
      <c r="G26" s="8">
        <f t="shared" si="3"/>
        <v>380</v>
      </c>
      <c r="H26" s="8">
        <f t="shared" si="3"/>
        <v>420</v>
      </c>
      <c r="I26" s="8">
        <f t="shared" si="3"/>
        <v>1430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9176</v>
      </c>
      <c r="N26" s="8">
        <f t="shared" si="3"/>
        <v>0</v>
      </c>
      <c r="O26" s="8">
        <f t="shared" si="3"/>
        <v>12419</v>
      </c>
      <c r="P26" s="26">
        <f>SUM(P13:P25)</f>
        <v>56856.488000000005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D28" s="20" t="s">
        <v>50</v>
      </c>
      <c r="E28" s="20"/>
      <c r="F28" s="20"/>
      <c r="G28" s="20"/>
      <c r="J28" s="18">
        <v>4.68</v>
      </c>
      <c r="K28" s="34" t="s">
        <v>31</v>
      </c>
      <c r="L28" s="34"/>
      <c r="P28" s="12"/>
    </row>
    <row r="29" spans="1:12" ht="12.75">
      <c r="A29" s="9"/>
      <c r="B29" s="9"/>
      <c r="D29" s="20" t="s">
        <v>48</v>
      </c>
      <c r="E29" s="20"/>
      <c r="F29" s="20"/>
      <c r="G29" s="20"/>
      <c r="J29" s="18">
        <v>1.91</v>
      </c>
      <c r="K29" s="34" t="s">
        <v>4</v>
      </c>
      <c r="L29" s="34"/>
    </row>
    <row r="30" spans="1:12" ht="12.75">
      <c r="A30" s="9"/>
      <c r="B30" s="9"/>
      <c r="C30" s="54" t="s">
        <v>46</v>
      </c>
      <c r="D30" s="54"/>
      <c r="E30" s="54"/>
      <c r="F30" s="54"/>
      <c r="G30" s="54"/>
      <c r="J30" s="18">
        <f>SUM(J28:J29)</f>
        <v>6.59</v>
      </c>
      <c r="K30" s="34" t="s">
        <v>30</v>
      </c>
      <c r="L30" s="34"/>
    </row>
    <row r="31" spans="1:10" ht="12.75">
      <c r="A31" s="9"/>
      <c r="B31" s="9"/>
      <c r="C31" s="9"/>
      <c r="D31" s="9"/>
      <c r="E31" s="12"/>
      <c r="J31" s="18" t="s">
        <v>29</v>
      </c>
    </row>
    <row r="33" spans="1:6" ht="12.75" hidden="1">
      <c r="A33" s="10"/>
      <c r="B33" s="10"/>
      <c r="C33" s="10"/>
      <c r="D33" s="10"/>
      <c r="F33" s="3"/>
    </row>
    <row r="34" spans="1:10" ht="12.75">
      <c r="A34" s="11"/>
      <c r="B34" s="11"/>
      <c r="C34" s="11"/>
      <c r="D34" s="11"/>
      <c r="F34" s="12"/>
      <c r="H34" s="18"/>
      <c r="J34" s="18"/>
    </row>
    <row r="35" spans="1:10" ht="12.75">
      <c r="A35" s="11"/>
      <c r="B35" s="11"/>
      <c r="C35" s="11"/>
      <c r="D35" s="11"/>
      <c r="F35" s="3"/>
      <c r="H35" s="18"/>
      <c r="J35" s="18"/>
    </row>
    <row r="36" spans="1:10" ht="12.75">
      <c r="A36" s="13"/>
      <c r="B36" s="13"/>
      <c r="C36" s="13"/>
      <c r="D36" s="13"/>
      <c r="H36" s="18"/>
      <c r="J36" s="18"/>
    </row>
    <row r="37" spans="8:10" ht="12.75">
      <c r="H37" s="18"/>
      <c r="J37" s="18"/>
    </row>
  </sheetData>
  <sheetProtection/>
  <mergeCells count="20">
    <mergeCell ref="E6:F6"/>
    <mergeCell ref="O7:Q7"/>
    <mergeCell ref="E1:P1"/>
    <mergeCell ref="E2:P2"/>
    <mergeCell ref="E3:P3"/>
    <mergeCell ref="E4:P4"/>
    <mergeCell ref="B7:E7"/>
    <mergeCell ref="O10:O12"/>
    <mergeCell ref="Q8:Q12"/>
    <mergeCell ref="P10:P12"/>
    <mergeCell ref="F11:N11"/>
    <mergeCell ref="B10:B12"/>
    <mergeCell ref="K29:L29"/>
    <mergeCell ref="K30:L30"/>
    <mergeCell ref="A10:A12"/>
    <mergeCell ref="K28:L28"/>
    <mergeCell ref="C10:N10"/>
    <mergeCell ref="C11:C12"/>
    <mergeCell ref="D11:E11"/>
    <mergeCell ref="C30:G30"/>
  </mergeCells>
  <printOptions/>
  <pageMargins left="0" right="0" top="0.984251968503937" bottom="0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xSplit="1" topLeftCell="D1" activePane="topRight" state="frozen"/>
      <selection pane="topLeft" activeCell="I38" activeCellId="1" sqref="M7 I38"/>
      <selection pane="topRight" activeCell="I38" activeCellId="1" sqref="M7 I38"/>
    </sheetView>
  </sheetViews>
  <sheetFormatPr defaultColWidth="9.140625" defaultRowHeight="12.75"/>
  <cols>
    <col min="1" max="2" width="11.7109375" style="0" customWidth="1"/>
    <col min="3" max="3" width="10.28125" style="0" customWidth="1"/>
    <col min="4" max="4" width="11.7109375" style="0" customWidth="1"/>
    <col min="5" max="5" width="10.140625" style="0" customWidth="1"/>
    <col min="8" max="8" width="7.57421875" style="0" customWidth="1"/>
    <col min="9" max="9" width="8.140625" style="0" customWidth="1"/>
    <col min="14" max="14" width="7.57421875" style="0" customWidth="1"/>
    <col min="15" max="15" width="11.8515625" style="0" customWidth="1"/>
    <col min="16" max="16" width="11.00390625" style="0" customWidth="1"/>
    <col min="17" max="17" width="10.57421875" style="0" customWidth="1"/>
  </cols>
  <sheetData>
    <row r="1" spans="1:16" ht="18.75">
      <c r="A1" s="2"/>
      <c r="B1" s="2"/>
      <c r="C1" s="2"/>
      <c r="D1" s="2"/>
      <c r="E1" s="35" t="s">
        <v>34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8.75">
      <c r="A2" s="2"/>
      <c r="B2" s="2"/>
      <c r="C2" s="2"/>
      <c r="D2" s="2"/>
      <c r="E2" s="35" t="s">
        <v>35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8.75">
      <c r="A3" s="2"/>
      <c r="B3" s="2"/>
      <c r="C3" s="2"/>
      <c r="D3" s="2"/>
      <c r="E3" s="35" t="s">
        <v>38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>
      <c r="A4" s="2"/>
      <c r="B4" s="2"/>
      <c r="C4" s="2"/>
      <c r="D4" s="2"/>
      <c r="E4" s="35" t="s">
        <v>42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55" t="s">
        <v>40</v>
      </c>
      <c r="F6" s="55"/>
      <c r="G6" s="36" t="s">
        <v>37</v>
      </c>
      <c r="H6" s="36"/>
      <c r="I6" s="36"/>
      <c r="J6" s="36"/>
      <c r="K6" s="36"/>
    </row>
    <row r="7" spans="1:17" ht="18">
      <c r="A7" s="29"/>
      <c r="B7" s="29"/>
      <c r="C7" s="29"/>
      <c r="D7" s="29"/>
      <c r="E7" s="27"/>
      <c r="F7" s="27"/>
      <c r="G7" s="27"/>
      <c r="H7" s="27"/>
      <c r="I7" s="27"/>
      <c r="J7" s="28"/>
      <c r="K7" s="28"/>
      <c r="L7" s="27"/>
      <c r="M7" s="27"/>
      <c r="N7" s="27"/>
      <c r="O7" s="36" t="s">
        <v>41</v>
      </c>
      <c r="P7" s="36"/>
      <c r="Q7" s="36"/>
    </row>
    <row r="8" spans="5:17" ht="12.75">
      <c r="E8" s="3"/>
      <c r="Q8" s="40" t="s">
        <v>27</v>
      </c>
    </row>
    <row r="9" ht="12.75">
      <c r="Q9" s="51"/>
    </row>
    <row r="10" spans="1:17" ht="12.75" customHeight="1">
      <c r="A10" s="37">
        <v>2017</v>
      </c>
      <c r="B10" s="43" t="s">
        <v>39</v>
      </c>
      <c r="C10" s="44" t="s"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0" t="s">
        <v>1</v>
      </c>
      <c r="P10" s="40" t="s">
        <v>2</v>
      </c>
      <c r="Q10" s="51"/>
    </row>
    <row r="11" spans="1:17" ht="15" customHeight="1">
      <c r="A11" s="38"/>
      <c r="B11" s="41"/>
      <c r="C11" s="43" t="s">
        <v>3</v>
      </c>
      <c r="D11" s="48" t="s">
        <v>43</v>
      </c>
      <c r="E11" s="49"/>
      <c r="F11" s="53" t="s">
        <v>4</v>
      </c>
      <c r="G11" s="53"/>
      <c r="H11" s="53"/>
      <c r="I11" s="53"/>
      <c r="J11" s="53"/>
      <c r="K11" s="53"/>
      <c r="L11" s="53"/>
      <c r="M11" s="53"/>
      <c r="N11" s="53"/>
      <c r="O11" s="41"/>
      <c r="P11" s="41"/>
      <c r="Q11" s="51"/>
    </row>
    <row r="12" spans="1:17" ht="25.5">
      <c r="A12" s="39"/>
      <c r="B12" s="42"/>
      <c r="C12" s="47"/>
      <c r="D12" s="30" t="s">
        <v>44</v>
      </c>
      <c r="E12" s="31" t="s">
        <v>45</v>
      </c>
      <c r="F12" s="32" t="s">
        <v>5</v>
      </c>
      <c r="G12" s="32" t="s">
        <v>6</v>
      </c>
      <c r="H12" s="32" t="s">
        <v>13</v>
      </c>
      <c r="I12" s="33" t="s">
        <v>7</v>
      </c>
      <c r="J12" s="32" t="s">
        <v>8</v>
      </c>
      <c r="K12" s="32" t="s">
        <v>9</v>
      </c>
      <c r="L12" s="32" t="s">
        <v>10</v>
      </c>
      <c r="M12" s="32" t="s">
        <v>11</v>
      </c>
      <c r="N12" s="32" t="s">
        <v>12</v>
      </c>
      <c r="O12" s="42"/>
      <c r="P12" s="42"/>
      <c r="Q12" s="52"/>
    </row>
    <row r="13" spans="1:17" ht="15.75" customHeight="1">
      <c r="A13" s="1" t="s">
        <v>14</v>
      </c>
      <c r="B13" s="4">
        <f>'[1]Раб 40'!$C$8</f>
        <v>34975.962</v>
      </c>
      <c r="C13" s="4">
        <f>7.53*3353.4</f>
        <v>25251.102000000003</v>
      </c>
      <c r="D13" s="4">
        <v>0</v>
      </c>
      <c r="E13" s="4"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25251.102000000003</v>
      </c>
      <c r="Q13" s="1">
        <f>'[1]Раб 40'!$AE$8</f>
        <v>135211.99</v>
      </c>
    </row>
    <row r="14" spans="1:17" ht="18" customHeight="1">
      <c r="A14" s="1" t="s">
        <v>15</v>
      </c>
      <c r="B14" s="4">
        <f>'[1]Раб 40'!$C$9</f>
        <v>34975.962</v>
      </c>
      <c r="C14" s="4">
        <f>7.53*3353.4</f>
        <v>25251.102000000003</v>
      </c>
      <c r="D14" s="4">
        <v>0</v>
      </c>
      <c r="E14" s="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">
        <f aca="true" t="shared" si="0" ref="O14:O24">F14+G14+H14+I14+J14+K14+L14+M14+N14</f>
        <v>0</v>
      </c>
      <c r="P14" s="4">
        <f aca="true" t="shared" si="1" ref="P14:P24">C14+O14</f>
        <v>25251.102000000003</v>
      </c>
      <c r="Q14" s="1">
        <f>'[1]Раб 40'!$AE$9</f>
        <v>138246.18</v>
      </c>
    </row>
    <row r="15" spans="1:17" ht="17.25" customHeight="1">
      <c r="A15" s="1" t="s">
        <v>16</v>
      </c>
      <c r="B15" s="4">
        <f>'[1]Раб 40'!$C$10</f>
        <v>51977.47</v>
      </c>
      <c r="C15" s="4">
        <f>7.53*3353.4+(1.48+0.21)*3*3353.4</f>
        <v>42252.840000000004</v>
      </c>
      <c r="D15" s="4">
        <f>4962.95*3</f>
        <v>14888.849999999999</v>
      </c>
      <c r="E15" s="4">
        <f>704.23*3</f>
        <v>2112.69</v>
      </c>
      <c r="F15" s="15"/>
      <c r="G15" s="15"/>
      <c r="H15" s="15"/>
      <c r="I15" s="15"/>
      <c r="J15" s="15"/>
      <c r="K15" s="15"/>
      <c r="L15" s="15"/>
      <c r="M15" s="15"/>
      <c r="N15" s="15"/>
      <c r="O15" s="1">
        <f t="shared" si="0"/>
        <v>0</v>
      </c>
      <c r="P15" s="4">
        <f t="shared" si="1"/>
        <v>42252.840000000004</v>
      </c>
      <c r="Q15" s="4">
        <f>'[1]Раб 40'!$AE$10</f>
        <v>156732.03</v>
      </c>
    </row>
    <row r="16" spans="1:17" ht="17.25" customHeight="1">
      <c r="A16" s="1" t="s">
        <v>17</v>
      </c>
      <c r="B16" s="4">
        <f>'[1]Раб 40'!$C$11</f>
        <v>40643.11</v>
      </c>
      <c r="C16" s="4">
        <f>7.53*3353.4+(1.48+0.21)*3353.4</f>
        <v>30918.348</v>
      </c>
      <c r="D16" s="4">
        <v>4962.95</v>
      </c>
      <c r="E16" s="4">
        <v>704.23</v>
      </c>
      <c r="F16" s="15"/>
      <c r="G16" s="15">
        <v>710</v>
      </c>
      <c r="H16" s="15">
        <f>1640</f>
        <v>1640</v>
      </c>
      <c r="I16" s="15"/>
      <c r="J16" s="15"/>
      <c r="K16" s="15"/>
      <c r="L16" s="15"/>
      <c r="M16" s="15"/>
      <c r="N16" s="15">
        <v>7890</v>
      </c>
      <c r="O16" s="1">
        <f t="shared" si="0"/>
        <v>10240</v>
      </c>
      <c r="P16" s="4">
        <f t="shared" si="1"/>
        <v>41158.348</v>
      </c>
      <c r="Q16" s="4">
        <f>'[1]Раб 40'!$AE$11</f>
        <v>161463.56</v>
      </c>
    </row>
    <row r="17" spans="1:17" ht="16.5" customHeight="1">
      <c r="A17" s="1" t="s">
        <v>18</v>
      </c>
      <c r="B17" s="4">
        <f>'[1]Раб 40'!$C$12</f>
        <v>40663.729999999996</v>
      </c>
      <c r="C17" s="4">
        <f>7.53*3353.4+(1.48+0.21)*3353.4</f>
        <v>30918.348</v>
      </c>
      <c r="D17" s="4">
        <v>4962.95</v>
      </c>
      <c r="E17" s="4">
        <v>704.23</v>
      </c>
      <c r="F17" s="15"/>
      <c r="G17" s="15"/>
      <c r="H17" s="15">
        <f>766</f>
        <v>766</v>
      </c>
      <c r="I17" s="15">
        <v>1090</v>
      </c>
      <c r="J17" s="15"/>
      <c r="K17" s="15"/>
      <c r="L17" s="15"/>
      <c r="M17" s="15"/>
      <c r="N17" s="15"/>
      <c r="O17" s="1">
        <f t="shared" si="0"/>
        <v>1856</v>
      </c>
      <c r="P17" s="4">
        <f t="shared" si="1"/>
        <v>32774.348</v>
      </c>
      <c r="Q17" s="4">
        <f>'[1]Раб 40'!$AE$12</f>
        <v>159710</v>
      </c>
    </row>
    <row r="18" spans="1:17" ht="15.75" customHeight="1">
      <c r="A18" s="1" t="s">
        <v>19</v>
      </c>
      <c r="B18" s="4">
        <f>'[1]Раб 40'!$C$13</f>
        <v>40663.729999999996</v>
      </c>
      <c r="C18" s="4">
        <f>7.53*3353.4+(1.48+0.21)*3353.4</f>
        <v>30918.348</v>
      </c>
      <c r="D18" s="4">
        <v>4962.95</v>
      </c>
      <c r="E18" s="4">
        <v>704.23</v>
      </c>
      <c r="F18" s="15">
        <v>7500</v>
      </c>
      <c r="G18" s="15"/>
      <c r="H18" s="15"/>
      <c r="I18" s="15"/>
      <c r="J18" s="15">
        <f>31892+44410</f>
        <v>76302</v>
      </c>
      <c r="K18" s="15"/>
      <c r="L18" s="15"/>
      <c r="M18" s="15"/>
      <c r="N18" s="15"/>
      <c r="O18" s="1">
        <f t="shared" si="0"/>
        <v>83802</v>
      </c>
      <c r="P18" s="4">
        <f t="shared" si="1"/>
        <v>114720.348</v>
      </c>
      <c r="Q18" s="4">
        <f>'[1]Раб 40'!$AE$13</f>
        <v>132177.32</v>
      </c>
    </row>
    <row r="19" spans="1:17" ht="17.25" customHeight="1">
      <c r="A19" s="1" t="s">
        <v>20</v>
      </c>
      <c r="B19" s="4">
        <f>'[1]Раб 40'!$C$14</f>
        <v>40125.62</v>
      </c>
      <c r="C19" s="4">
        <f aca="true" t="shared" si="2" ref="C19:C24">7.53*3353.4+(1.48+0.04)*3353.4</f>
        <v>30348.270000000004</v>
      </c>
      <c r="D19" s="4">
        <v>4962.95</v>
      </c>
      <c r="E19" s="4">
        <v>134.33</v>
      </c>
      <c r="F19" s="15"/>
      <c r="G19" s="15"/>
      <c r="H19" s="15"/>
      <c r="I19" s="15"/>
      <c r="J19" s="15"/>
      <c r="K19" s="15"/>
      <c r="L19" s="15"/>
      <c r="M19" s="15"/>
      <c r="N19" s="15"/>
      <c r="O19" s="1">
        <f t="shared" si="0"/>
        <v>0</v>
      </c>
      <c r="P19" s="4">
        <f t="shared" si="1"/>
        <v>30348.270000000004</v>
      </c>
      <c r="Q19" s="4">
        <f>'[1]Раб 40'!$AE$14</f>
        <v>143797.02</v>
      </c>
    </row>
    <row r="20" spans="1:17" ht="17.25" customHeight="1">
      <c r="A20" s="1" t="s">
        <v>21</v>
      </c>
      <c r="B20" s="4">
        <f>'[1]Раб 40'!$C$15</f>
        <v>40125.62</v>
      </c>
      <c r="C20" s="4">
        <f t="shared" si="2"/>
        <v>30348.270000000004</v>
      </c>
      <c r="D20" s="4">
        <v>4962.95</v>
      </c>
      <c r="E20" s="4">
        <v>134.33</v>
      </c>
      <c r="F20" s="15"/>
      <c r="G20" s="15"/>
      <c r="H20" s="15"/>
      <c r="I20" s="15"/>
      <c r="J20" s="15"/>
      <c r="K20" s="15"/>
      <c r="L20" s="15"/>
      <c r="M20" s="15">
        <v>4587</v>
      </c>
      <c r="N20" s="15"/>
      <c r="O20" s="1">
        <f t="shared" si="0"/>
        <v>4587</v>
      </c>
      <c r="P20" s="4">
        <f t="shared" si="1"/>
        <v>34935.270000000004</v>
      </c>
      <c r="Q20" s="4">
        <f>'[1]Раб 40'!$AE$15</f>
        <v>139560.25</v>
      </c>
    </row>
    <row r="21" spans="1:17" ht="17.25" customHeight="1">
      <c r="A21" s="1" t="s">
        <v>22</v>
      </c>
      <c r="B21" s="4">
        <f>'[1]Раб 40'!$C$16</f>
        <v>40125.62</v>
      </c>
      <c r="C21" s="4">
        <f t="shared" si="2"/>
        <v>30348.270000000004</v>
      </c>
      <c r="D21" s="4">
        <v>4962.95</v>
      </c>
      <c r="E21" s="4">
        <v>134.33</v>
      </c>
      <c r="F21" s="15">
        <v>4226</v>
      </c>
      <c r="G21" s="15"/>
      <c r="H21" s="15"/>
      <c r="I21" s="15">
        <v>1090</v>
      </c>
      <c r="J21" s="15"/>
      <c r="K21" s="15"/>
      <c r="L21" s="15"/>
      <c r="M21" s="15">
        <v>2936</v>
      </c>
      <c r="N21" s="15"/>
      <c r="O21" s="1">
        <f t="shared" si="0"/>
        <v>8252</v>
      </c>
      <c r="P21" s="4">
        <f t="shared" si="1"/>
        <v>38600.270000000004</v>
      </c>
      <c r="Q21" s="4">
        <f>'[1]Раб 40'!$AE$16</f>
        <v>127904.82</v>
      </c>
    </row>
    <row r="22" spans="1:17" ht="15.75" customHeight="1">
      <c r="A22" s="1" t="s">
        <v>23</v>
      </c>
      <c r="B22" s="4">
        <f>'[1]Раб 40'!$C$17</f>
        <v>40125.62</v>
      </c>
      <c r="C22" s="4">
        <f t="shared" si="2"/>
        <v>30348.270000000004</v>
      </c>
      <c r="D22" s="4">
        <v>4962.95</v>
      </c>
      <c r="E22" s="4">
        <v>134.33</v>
      </c>
      <c r="F22" s="15"/>
      <c r="G22" s="15"/>
      <c r="H22" s="15"/>
      <c r="I22" s="15"/>
      <c r="J22" s="15"/>
      <c r="K22" s="15"/>
      <c r="L22" s="15"/>
      <c r="M22" s="15"/>
      <c r="N22" s="15"/>
      <c r="O22" s="1">
        <f t="shared" si="0"/>
        <v>0</v>
      </c>
      <c r="P22" s="4">
        <f t="shared" si="1"/>
        <v>30348.270000000004</v>
      </c>
      <c r="Q22" s="4">
        <f>'[1]Раб 40'!$AE$17</f>
        <v>134634.85</v>
      </c>
    </row>
    <row r="23" spans="1:17" ht="17.25" customHeight="1">
      <c r="A23" s="1" t="s">
        <v>24</v>
      </c>
      <c r="B23" s="4">
        <f>'[1]Раб 40'!$C$18</f>
        <v>40125.62</v>
      </c>
      <c r="C23" s="4">
        <f t="shared" si="2"/>
        <v>30348.270000000004</v>
      </c>
      <c r="D23" s="4">
        <v>4962.95</v>
      </c>
      <c r="E23" s="4">
        <v>134.33</v>
      </c>
      <c r="F23" s="15"/>
      <c r="G23" s="15"/>
      <c r="H23" s="15"/>
      <c r="I23" s="15"/>
      <c r="J23" s="15"/>
      <c r="K23" s="15"/>
      <c r="L23" s="15"/>
      <c r="M23" s="15"/>
      <c r="N23" s="15"/>
      <c r="O23" s="1">
        <f t="shared" si="0"/>
        <v>0</v>
      </c>
      <c r="P23" s="4">
        <f t="shared" si="1"/>
        <v>30348.270000000004</v>
      </c>
      <c r="Q23" s="4">
        <f>'[1]Раб 40'!$AE$18</f>
        <v>136024.07</v>
      </c>
    </row>
    <row r="24" spans="1:17" ht="19.5" customHeight="1">
      <c r="A24" s="1" t="s">
        <v>25</v>
      </c>
      <c r="B24" s="4">
        <f>'[1]Раб 40'!$C$19</f>
        <v>40125.62</v>
      </c>
      <c r="C24" s="4">
        <f t="shared" si="2"/>
        <v>30348.270000000004</v>
      </c>
      <c r="D24" s="4">
        <v>4962.95</v>
      </c>
      <c r="E24" s="4">
        <v>134.33</v>
      </c>
      <c r="F24" s="15"/>
      <c r="G24" s="15"/>
      <c r="H24" s="15"/>
      <c r="I24" s="15"/>
      <c r="J24" s="15"/>
      <c r="K24" s="15"/>
      <c r="L24" s="15"/>
      <c r="M24" s="15"/>
      <c r="N24" s="15"/>
      <c r="O24" s="1">
        <f t="shared" si="0"/>
        <v>0</v>
      </c>
      <c r="P24" s="4">
        <f t="shared" si="1"/>
        <v>30348.270000000004</v>
      </c>
      <c r="Q24" s="1">
        <f>'[1]Раб 40'!$AE$19</f>
        <v>136617.95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21" customHeight="1">
      <c r="A26" s="8" t="s">
        <v>26</v>
      </c>
      <c r="B26" s="14">
        <f>SUM(B13:B25)</f>
        <v>484653.68399999995</v>
      </c>
      <c r="C26" s="14">
        <f>SUM(C13:C25)</f>
        <v>367599.7080000001</v>
      </c>
      <c r="D26" s="14">
        <f>SUM(D13:D25)</f>
        <v>59555.39999999999</v>
      </c>
      <c r="E26" s="8">
        <f aca="true" t="shared" si="3" ref="E26:N26">E13+E14+E15+E16+E17+E18+E19+E20+E21+E22+E23+E24</f>
        <v>5031.36</v>
      </c>
      <c r="F26" s="8">
        <f t="shared" si="3"/>
        <v>11726</v>
      </c>
      <c r="G26" s="8">
        <f t="shared" si="3"/>
        <v>710</v>
      </c>
      <c r="H26" s="8">
        <f t="shared" si="3"/>
        <v>2406</v>
      </c>
      <c r="I26" s="8">
        <f t="shared" si="3"/>
        <v>2180</v>
      </c>
      <c r="J26" s="8">
        <f t="shared" si="3"/>
        <v>76302</v>
      </c>
      <c r="K26" s="8">
        <f t="shared" si="3"/>
        <v>0</v>
      </c>
      <c r="L26" s="8">
        <f t="shared" si="3"/>
        <v>0</v>
      </c>
      <c r="M26" s="8">
        <f t="shared" si="3"/>
        <v>7523</v>
      </c>
      <c r="N26" s="8">
        <f t="shared" si="3"/>
        <v>7890</v>
      </c>
      <c r="O26" s="17">
        <f>SUM(O13:O25)</f>
        <v>108737</v>
      </c>
      <c r="P26" s="26">
        <f>SUM(P13:P25)</f>
        <v>476336.7080000001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C28" s="56" t="s">
        <v>49</v>
      </c>
      <c r="D28" s="56"/>
      <c r="E28" s="56"/>
      <c r="F28" s="56"/>
      <c r="G28" s="21">
        <v>7.53</v>
      </c>
      <c r="H28" s="34" t="s">
        <v>31</v>
      </c>
      <c r="I28" s="34"/>
      <c r="P28" s="12"/>
    </row>
    <row r="29" spans="1:9" ht="12.75">
      <c r="A29" s="9"/>
      <c r="C29" s="20" t="s">
        <v>47</v>
      </c>
      <c r="D29" s="20"/>
      <c r="E29" s="20"/>
      <c r="F29" s="20"/>
      <c r="G29" s="21">
        <v>2.9</v>
      </c>
      <c r="H29" s="34" t="s">
        <v>4</v>
      </c>
      <c r="I29" s="34"/>
    </row>
    <row r="30" spans="1:9" ht="15.75">
      <c r="A30" s="9"/>
      <c r="B30" s="54" t="s">
        <v>46</v>
      </c>
      <c r="C30" s="54"/>
      <c r="D30" s="54"/>
      <c r="E30" s="54"/>
      <c r="F30" s="54"/>
      <c r="G30" s="22">
        <f>SUM(G28:G29)</f>
        <v>10.43</v>
      </c>
      <c r="H30" s="34" t="s">
        <v>30</v>
      </c>
      <c r="I30" s="34"/>
    </row>
    <row r="31" spans="1:11" ht="15.75">
      <c r="A31" s="9"/>
      <c r="B31" s="9"/>
      <c r="C31" s="9"/>
      <c r="D31" s="9"/>
      <c r="E31" s="12"/>
      <c r="G31" s="22" t="s">
        <v>28</v>
      </c>
      <c r="J31" s="25"/>
      <c r="K31" s="25"/>
    </row>
    <row r="32" spans="10:11" ht="12.75">
      <c r="J32" s="25"/>
      <c r="K32" s="25"/>
    </row>
    <row r="33" spans="1:11" ht="12.75" hidden="1">
      <c r="A33" s="10"/>
      <c r="B33" s="10"/>
      <c r="C33" s="10"/>
      <c r="D33" s="10"/>
      <c r="F33" s="3"/>
      <c r="J33" s="25"/>
      <c r="K33" s="25"/>
    </row>
    <row r="34" spans="1:11" ht="15.75">
      <c r="A34" s="11"/>
      <c r="B34" s="11"/>
      <c r="C34" s="11"/>
      <c r="D34" s="11"/>
      <c r="F34" s="12"/>
      <c r="H34" s="19"/>
      <c r="I34" s="18"/>
      <c r="J34" s="21"/>
      <c r="K34" s="25"/>
    </row>
    <row r="35" spans="1:11" ht="15.75">
      <c r="A35" s="11"/>
      <c r="B35" s="11"/>
      <c r="C35" s="11"/>
      <c r="D35" s="11"/>
      <c r="F35" s="3"/>
      <c r="H35" s="19"/>
      <c r="I35" s="18"/>
      <c r="J35" s="21"/>
      <c r="K35" s="25"/>
    </row>
    <row r="36" spans="1:11" ht="15.75">
      <c r="A36" s="13"/>
      <c r="B36" s="13"/>
      <c r="C36" s="13"/>
      <c r="D36" s="13"/>
      <c r="H36" s="19"/>
      <c r="J36" s="22"/>
      <c r="K36" s="25"/>
    </row>
    <row r="37" spans="8:11" ht="15.75">
      <c r="H37" s="50"/>
      <c r="I37" s="50"/>
      <c r="J37" s="22"/>
      <c r="K37" s="25"/>
    </row>
    <row r="38" spans="10:11" ht="12.75">
      <c r="J38" s="25"/>
      <c r="K38" s="25"/>
    </row>
  </sheetData>
  <sheetProtection/>
  <mergeCells count="22">
    <mergeCell ref="H37:I37"/>
    <mergeCell ref="A10:A12"/>
    <mergeCell ref="H28:I28"/>
    <mergeCell ref="H29:I29"/>
    <mergeCell ref="H30:I30"/>
    <mergeCell ref="C10:N10"/>
    <mergeCell ref="C28:F28"/>
    <mergeCell ref="B30:F30"/>
    <mergeCell ref="E6:F6"/>
    <mergeCell ref="G6:K6"/>
    <mergeCell ref="E1:P1"/>
    <mergeCell ref="E2:P2"/>
    <mergeCell ref="E3:P3"/>
    <mergeCell ref="E4:P4"/>
    <mergeCell ref="O7:Q7"/>
    <mergeCell ref="B10:B12"/>
    <mergeCell ref="O10:O12"/>
    <mergeCell ref="Q8:Q12"/>
    <mergeCell ref="P10:P12"/>
    <mergeCell ref="F11:N11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2018-07-23T07:59:40Z</dcterms:modified>
  <cp:category/>
  <cp:version/>
  <cp:contentType/>
  <cp:contentStatus/>
</cp:coreProperties>
</file>