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87" activeTab="0"/>
  </bookViews>
  <sheets>
    <sheet name="Октябр29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'Октябр29'!$A$1:$Q$36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принят с августа 2015г.</t>
        </r>
      </text>
    </comment>
  </commentList>
</comments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<sst xmlns="http://schemas.openxmlformats.org/spreadsheetml/2006/main" count="46" uniqueCount="45">
  <si>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</si>
  <si>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</si>
  <si>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</si>
  <si>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</si>
  <si>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</si>
  <si>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</si>
  <si>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</si>
  <si>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</si>
  <si>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</si>
  <si>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</si>
  <si>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</si>
  <si>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</si>
  <si>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</si>
  <si>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</si>
  <si>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</si>
  <si>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</si>
  <si>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</si>
  <si>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</si>
  <si>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</si>
  <si>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</si>
  <si>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</si>
  <si>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</si>
  <si>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</si>
  <si>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</si>
  <si>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</si>
  <si>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</si>
  <si>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</si>
  <si>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</si>
  <si>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с01,06,16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</si>
  <si>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</si>
  <si>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</si>
  <si>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</si>
  <si>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</si>
  <si>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3161,49 м2 ( 2665,39 м2+ 496,1 м2)</t>
  </si>
  <si>
    <t>жилого дома  № 29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</si>
  <si>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</si>
  <si>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</si>
  <si>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</si>
  <si>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</si>
  <si>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</si>
  <si>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</si>
  <si>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</si>
  <si>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</si>
  <si>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</si>
  <si>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           1,42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</si>
</sst>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/>
      <protection/>
    </xf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2" fontId="12" fillId="0" borderId="0" xfId="0" applyNumberFormat="1" applyFont="1" applyAlignment="1">
      <alignment/>
    </xf>
    <xf numFmtId="0" fontId="0" fillId="35" borderId="10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4">
        <row r="8">
          <cell r="C8">
            <v>32484.608099999994</v>
          </cell>
          <cell r="AE8">
            <v>108550.46</v>
          </cell>
        </row>
        <row r="9">
          <cell r="C9">
            <v>32484.608099999994</v>
          </cell>
          <cell r="AE9">
            <v>117836.48</v>
          </cell>
        </row>
        <row r="10">
          <cell r="C10">
            <v>47897.986</v>
          </cell>
          <cell r="AE10">
            <v>137590.6</v>
          </cell>
        </row>
        <row r="11">
          <cell r="C11">
            <v>37591.47</v>
          </cell>
          <cell r="AE11">
            <v>141723.67</v>
          </cell>
        </row>
        <row r="12">
          <cell r="C12">
            <v>37591.47</v>
          </cell>
          <cell r="AE12">
            <v>147790.23</v>
          </cell>
        </row>
        <row r="13">
          <cell r="C13">
            <v>37591.47</v>
          </cell>
          <cell r="AE13">
            <v>153563.08</v>
          </cell>
        </row>
        <row r="14">
          <cell r="C14">
            <v>39217.31</v>
          </cell>
          <cell r="AE14">
            <v>158138.71</v>
          </cell>
        </row>
        <row r="15">
          <cell r="C15">
            <v>39460.83</v>
          </cell>
          <cell r="AE15">
            <v>151598.44</v>
          </cell>
        </row>
        <row r="16">
          <cell r="C16">
            <v>40689.590000000004</v>
          </cell>
          <cell r="AE16">
            <v>145789.16</v>
          </cell>
        </row>
        <row r="17">
          <cell r="C17">
            <v>40865.51</v>
          </cell>
          <cell r="AE17">
            <v>153281.18</v>
          </cell>
        </row>
        <row r="18">
          <cell r="C18">
            <v>38930.48</v>
          </cell>
          <cell r="AE18">
            <v>154123.68</v>
          </cell>
        </row>
        <row r="19">
          <cell r="C19">
            <v>37725.62</v>
          </cell>
          <cell r="AE19">
            <v>151408.82</v>
          </cell>
        </row>
        <row r="20">
          <cell r="U20">
            <v>577906.6533122051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B1" activePane="topRight" state="frozen"/>
      <selection pane="topLeft" activeCell="S38" activeCellId="1" sqref="M7 S38"/>
      <selection pane="topRight" activeCell="S38" activeCellId="1" sqref="M7 S38"/>
    </sheetView>
  </sheetViews>
  <sheetFormatPr defaultColWidth="9.140625" defaultRowHeight="12.75"/>
  <cols>
    <col min="2" max="2" width="10.7109375" style="0" customWidth="1"/>
    <col min="3" max="3" width="11.00390625" style="0" customWidth="1"/>
    <col min="5" max="5" width="11.28125" style="0" customWidth="1"/>
    <col min="6" max="6" width="7.00390625" style="0" customWidth="1"/>
    <col min="7" max="7" width="8.140625" style="0" customWidth="1"/>
    <col min="9" max="9" width="8.28125" style="0" customWidth="1"/>
    <col min="11" max="11" width="6.8515625" style="0" customWidth="1"/>
    <col min="12" max="12" width="7.421875" style="0" customWidth="1"/>
    <col min="16" max="16" width="10.140625" style="0" customWidth="1"/>
    <col min="17" max="17" width="10.57421875" style="0" customWidth="1"/>
  </cols>
  <sheetData>
    <row r="1" spans="1:16" ht="18.75">
      <c r="A1" s="2"/>
      <c r="B1" s="2"/>
      <c r="C1" s="2"/>
      <c r="D1" s="2"/>
      <c r="E1" s="32" t="s">
        <v>31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32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34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52" t="s">
        <v>36</v>
      </c>
      <c r="F6" s="52"/>
      <c r="G6" s="24" t="s">
        <v>33</v>
      </c>
      <c r="H6" s="24"/>
      <c r="I6" s="24"/>
      <c r="J6" s="24"/>
    </row>
    <row r="7" spans="1:17" ht="18">
      <c r="A7" s="52"/>
      <c r="B7" s="52"/>
      <c r="C7" s="30"/>
      <c r="D7" s="30"/>
      <c r="E7" s="24"/>
      <c r="F7" s="24"/>
      <c r="G7" s="24"/>
      <c r="H7" s="24"/>
      <c r="I7" s="24"/>
      <c r="J7" s="25"/>
      <c r="K7" s="25"/>
      <c r="L7" s="24"/>
      <c r="M7" s="24"/>
      <c r="N7" s="24"/>
      <c r="O7" s="33" t="s">
        <v>37</v>
      </c>
      <c r="P7" s="33"/>
      <c r="Q7" s="33"/>
    </row>
    <row r="8" spans="5:17" ht="12.75">
      <c r="E8" s="3"/>
      <c r="Q8" s="37" t="s">
        <v>27</v>
      </c>
    </row>
    <row r="9" ht="12.75">
      <c r="Q9" s="48"/>
    </row>
    <row r="10" spans="1:17" ht="12.75" customHeight="1">
      <c r="A10" s="34">
        <v>2017</v>
      </c>
      <c r="B10" s="40" t="s">
        <v>35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2</v>
      </c>
      <c r="Q10" s="48"/>
    </row>
    <row r="11" spans="1:17" ht="15" customHeight="1">
      <c r="A11" s="35"/>
      <c r="B11" s="38"/>
      <c r="C11" s="40" t="s">
        <v>3</v>
      </c>
      <c r="D11" s="45" t="s">
        <v>39</v>
      </c>
      <c r="E11" s="46"/>
      <c r="F11" s="50" t="s">
        <v>4</v>
      </c>
      <c r="G11" s="50"/>
      <c r="H11" s="50"/>
      <c r="I11" s="50"/>
      <c r="J11" s="50"/>
      <c r="K11" s="50"/>
      <c r="L11" s="50"/>
      <c r="M11" s="50"/>
      <c r="N11" s="50"/>
      <c r="O11" s="38"/>
      <c r="P11" s="38"/>
      <c r="Q11" s="48"/>
    </row>
    <row r="12" spans="1:17" ht="25.5">
      <c r="A12" s="36"/>
      <c r="B12" s="39"/>
      <c r="C12" s="44"/>
      <c r="D12" s="26" t="s">
        <v>40</v>
      </c>
      <c r="E12" s="27" t="s">
        <v>41</v>
      </c>
      <c r="F12" s="28" t="s">
        <v>5</v>
      </c>
      <c r="G12" s="28" t="s">
        <v>6</v>
      </c>
      <c r="H12" s="28" t="s">
        <v>13</v>
      </c>
      <c r="I12" s="29" t="s">
        <v>7</v>
      </c>
      <c r="J12" s="28" t="s">
        <v>8</v>
      </c>
      <c r="K12" s="28" t="s">
        <v>9</v>
      </c>
      <c r="L12" s="28" t="s">
        <v>10</v>
      </c>
      <c r="M12" s="28" t="s">
        <v>11</v>
      </c>
      <c r="N12" s="28" t="s">
        <v>12</v>
      </c>
      <c r="O12" s="39"/>
      <c r="P12" s="39"/>
      <c r="Q12" s="49"/>
    </row>
    <row r="13" spans="1:17" ht="12.75">
      <c r="A13" s="1" t="s">
        <v>14</v>
      </c>
      <c r="B13" s="4">
        <f>'[1]Окт 29'!$C$8</f>
        <v>32484.608099999994</v>
      </c>
      <c r="C13" s="4">
        <f>7.53*2665.39+6.7*496.1</f>
        <v>23394.256699999998</v>
      </c>
      <c r="D13" s="4">
        <v>0</v>
      </c>
      <c r="E13" s="4">
        <v>0</v>
      </c>
      <c r="F13" s="1"/>
      <c r="G13" s="1"/>
      <c r="H13" s="5"/>
      <c r="I13" s="5"/>
      <c r="J13" s="1"/>
      <c r="K13" s="15"/>
      <c r="L13" s="15"/>
      <c r="M13" s="15"/>
      <c r="N13" s="15"/>
      <c r="O13" s="1">
        <f>F13+G13+H13+I13+J13+K13+L13+M13+N13</f>
        <v>0</v>
      </c>
      <c r="P13" s="4">
        <f>C13+O13</f>
        <v>23394.256699999998</v>
      </c>
      <c r="Q13" s="4">
        <f>'[1]Окт 29'!$AE$8</f>
        <v>108550.46</v>
      </c>
    </row>
    <row r="14" spans="1:17" ht="12.75">
      <c r="A14" s="1" t="s">
        <v>15</v>
      </c>
      <c r="B14" s="4">
        <f>'[1]Окт 29'!$C$9</f>
        <v>32484.608099999994</v>
      </c>
      <c r="C14" s="4">
        <f>7.53*2665.39+6.7*496.1</f>
        <v>23394.256699999998</v>
      </c>
      <c r="D14" s="4">
        <v>0</v>
      </c>
      <c r="E14" s="4">
        <v>0</v>
      </c>
      <c r="F14" s="1"/>
      <c r="G14" s="1"/>
      <c r="H14" s="1"/>
      <c r="I14" s="1"/>
      <c r="J14" s="1"/>
      <c r="K14" s="15"/>
      <c r="L14" s="15"/>
      <c r="M14" s="15"/>
      <c r="N14" s="15"/>
      <c r="O14" s="1">
        <f aca="true" t="shared" si="0" ref="O14:O24">F14+G14+H14+I14+J14+K14+L14+M14+N14</f>
        <v>0</v>
      </c>
      <c r="P14" s="4">
        <f aca="true" t="shared" si="1" ref="P14:P24">C14+O14</f>
        <v>23394.256699999998</v>
      </c>
      <c r="Q14" s="4">
        <f>'[1]Окт 29'!$AE$9</f>
        <v>117836.48</v>
      </c>
    </row>
    <row r="15" spans="1:17" ht="12.75">
      <c r="A15" s="1" t="s">
        <v>16</v>
      </c>
      <c r="B15" s="4">
        <f>'[1]Окт 29'!$C$10</f>
        <v>47897.986</v>
      </c>
      <c r="C15" s="4">
        <f>7.53*2665.39+6.7*496.1+(1.42+0.21)*3*3161.49</f>
        <v>38853.9428</v>
      </c>
      <c r="D15" s="1">
        <f>3784.84*3</f>
        <v>11354.52</v>
      </c>
      <c r="E15" s="4">
        <f>559.77*3</f>
        <v>1679.31</v>
      </c>
      <c r="F15" s="1"/>
      <c r="G15" s="1"/>
      <c r="H15" s="1"/>
      <c r="I15" s="1">
        <v>15800</v>
      </c>
      <c r="J15" s="1"/>
      <c r="K15" s="15"/>
      <c r="L15" s="15"/>
      <c r="M15" s="15"/>
      <c r="N15" s="15"/>
      <c r="O15" s="1">
        <f t="shared" si="0"/>
        <v>15800</v>
      </c>
      <c r="P15" s="4">
        <f t="shared" si="1"/>
        <v>54653.9428</v>
      </c>
      <c r="Q15" s="4">
        <f>'[1]Окт 29'!$AE$10</f>
        <v>137590.6</v>
      </c>
    </row>
    <row r="16" spans="1:17" ht="12.75">
      <c r="A16" s="1" t="s">
        <v>17</v>
      </c>
      <c r="B16" s="4">
        <f>'[1]Окт 29'!$C$11</f>
        <v>37591.47</v>
      </c>
      <c r="C16" s="4">
        <f>7.53*2665.39+6.7*496.1+(1.42+0.21)*3161.49</f>
        <v>28547.485399999998</v>
      </c>
      <c r="D16" s="1">
        <v>3784.84</v>
      </c>
      <c r="E16" s="4">
        <v>559.77</v>
      </c>
      <c r="F16" s="1"/>
      <c r="G16" s="1">
        <v>960</v>
      </c>
      <c r="H16" s="1">
        <f>1645</f>
        <v>1645</v>
      </c>
      <c r="I16" s="1"/>
      <c r="J16" s="1"/>
      <c r="K16" s="15"/>
      <c r="L16" s="15"/>
      <c r="M16" s="15"/>
      <c r="N16" s="15">
        <v>3700</v>
      </c>
      <c r="O16" s="1">
        <f t="shared" si="0"/>
        <v>6305</v>
      </c>
      <c r="P16" s="4">
        <f t="shared" si="1"/>
        <v>34852.4854</v>
      </c>
      <c r="Q16" s="4">
        <f>'[1]Окт 29'!$AE$11</f>
        <v>141723.67</v>
      </c>
    </row>
    <row r="17" spans="1:17" ht="12.75">
      <c r="A17" s="1" t="s">
        <v>18</v>
      </c>
      <c r="B17" s="4">
        <f>'[1]Окт 29'!$C$12</f>
        <v>37591.47</v>
      </c>
      <c r="C17" s="4">
        <f>7.53*2665.39+6.7*496.1+(1.42+0.21)*3161.49</f>
        <v>28547.485399999998</v>
      </c>
      <c r="D17" s="1">
        <v>3784.84</v>
      </c>
      <c r="E17" s="4">
        <v>559.77</v>
      </c>
      <c r="F17" s="1"/>
      <c r="G17" s="1"/>
      <c r="H17" s="15">
        <f>1150</f>
        <v>1150</v>
      </c>
      <c r="I17" s="1"/>
      <c r="J17" s="1"/>
      <c r="K17" s="15"/>
      <c r="L17" s="15"/>
      <c r="M17" s="15"/>
      <c r="N17" s="15"/>
      <c r="O17" s="1">
        <f t="shared" si="0"/>
        <v>1150</v>
      </c>
      <c r="P17" s="4">
        <f t="shared" si="1"/>
        <v>29697.485399999998</v>
      </c>
      <c r="Q17" s="4">
        <f>'[1]Окт 29'!$AE$12</f>
        <v>147790.23</v>
      </c>
    </row>
    <row r="18" spans="1:17" ht="12.75">
      <c r="A18" s="1" t="s">
        <v>19</v>
      </c>
      <c r="B18" s="4">
        <f>'[1]Окт 29'!$C$13</f>
        <v>37591.47</v>
      </c>
      <c r="C18" s="4">
        <f>7.53*2665.39+6.7*496.1+(1.42+0.21)*3161.49</f>
        <v>28547.485399999998</v>
      </c>
      <c r="D18" s="1">
        <v>3784.84</v>
      </c>
      <c r="E18" s="4">
        <v>559.77</v>
      </c>
      <c r="F18" s="1">
        <v>2870</v>
      </c>
      <c r="G18" s="1"/>
      <c r="H18" s="1"/>
      <c r="I18" s="1"/>
      <c r="J18" s="6"/>
      <c r="K18" s="15"/>
      <c r="L18" s="15"/>
      <c r="M18" s="15"/>
      <c r="N18" s="15"/>
      <c r="O18" s="1">
        <f t="shared" si="0"/>
        <v>2870</v>
      </c>
      <c r="P18" s="4">
        <f t="shared" si="1"/>
        <v>31417.485399999998</v>
      </c>
      <c r="Q18" s="4">
        <f>'[1]Окт 29'!$AE$13</f>
        <v>153563.08</v>
      </c>
    </row>
    <row r="19" spans="1:17" ht="12.75">
      <c r="A19" s="15" t="s">
        <v>20</v>
      </c>
      <c r="B19" s="4">
        <f>'[1]Окт 29'!$C$14</f>
        <v>39217.31</v>
      </c>
      <c r="C19" s="4">
        <f aca="true" t="shared" si="2" ref="C19:C24">7.53*2665.39+6.7*496.1+(1.42+0.04)*3161.49</f>
        <v>28010.032099999997</v>
      </c>
      <c r="D19" s="1">
        <v>3784.84</v>
      </c>
      <c r="E19" s="4">
        <v>2185.61</v>
      </c>
      <c r="F19" s="15"/>
      <c r="G19" s="15"/>
      <c r="H19" s="15"/>
      <c r="I19" s="15"/>
      <c r="J19" s="15"/>
      <c r="K19" s="15"/>
      <c r="L19" s="15"/>
      <c r="M19" s="15"/>
      <c r="N19" s="15"/>
      <c r="O19" s="1">
        <f t="shared" si="0"/>
        <v>0</v>
      </c>
      <c r="P19" s="4">
        <f t="shared" si="1"/>
        <v>28010.032099999997</v>
      </c>
      <c r="Q19" s="4">
        <f>'[1]Окт 29'!$AE$14</f>
        <v>158138.71</v>
      </c>
    </row>
    <row r="20" spans="1:17" ht="12.75">
      <c r="A20" s="22" t="s">
        <v>21</v>
      </c>
      <c r="B20" s="4">
        <f>'[1]Окт 29'!$C$15</f>
        <v>39460.83</v>
      </c>
      <c r="C20" s="4">
        <f t="shared" si="2"/>
        <v>28010.032099999997</v>
      </c>
      <c r="D20" s="1">
        <v>3784.84</v>
      </c>
      <c r="E20" s="4">
        <v>2513.46</v>
      </c>
      <c r="F20" s="15"/>
      <c r="G20" s="15">
        <v>1070</v>
      </c>
      <c r="H20" s="15"/>
      <c r="I20" s="15">
        <v>12900</v>
      </c>
      <c r="J20" s="15"/>
      <c r="K20" s="15"/>
      <c r="L20" s="15"/>
      <c r="M20" s="15">
        <v>3646</v>
      </c>
      <c r="N20" s="15"/>
      <c r="O20" s="1">
        <f t="shared" si="0"/>
        <v>17616</v>
      </c>
      <c r="P20" s="4">
        <f t="shared" si="1"/>
        <v>45626.0321</v>
      </c>
      <c r="Q20" s="4">
        <f>'[1]Окт 29'!$AE$15</f>
        <v>151598.44</v>
      </c>
    </row>
    <row r="21" spans="1:17" ht="12.75">
      <c r="A21" s="1" t="s">
        <v>22</v>
      </c>
      <c r="B21" s="4">
        <f>'[1]Окт 29'!$C$16</f>
        <v>40689.590000000004</v>
      </c>
      <c r="C21" s="4">
        <f t="shared" si="2"/>
        <v>28010.032099999997</v>
      </c>
      <c r="D21" s="1">
        <v>3784.84</v>
      </c>
      <c r="E21" s="4">
        <v>3742.22</v>
      </c>
      <c r="F21" s="15">
        <v>3359</v>
      </c>
      <c r="G21" s="15"/>
      <c r="H21" s="15"/>
      <c r="I21" s="15"/>
      <c r="J21" s="15">
        <f>41824+37580</f>
        <v>79404</v>
      </c>
      <c r="K21" s="15"/>
      <c r="L21" s="15"/>
      <c r="M21" s="15">
        <v>2334</v>
      </c>
      <c r="N21" s="15"/>
      <c r="O21" s="1">
        <f t="shared" si="0"/>
        <v>85097</v>
      </c>
      <c r="P21" s="4">
        <f t="shared" si="1"/>
        <v>113107.0321</v>
      </c>
      <c r="Q21" s="4">
        <f>'[1]Окт 29'!$AE$16</f>
        <v>145789.16</v>
      </c>
    </row>
    <row r="22" spans="1:17" ht="12.75">
      <c r="A22" s="1" t="s">
        <v>23</v>
      </c>
      <c r="B22" s="4">
        <f>'[1]Окт 29'!$C$17</f>
        <v>40865.51</v>
      </c>
      <c r="C22" s="4">
        <f t="shared" si="2"/>
        <v>28010.032099999997</v>
      </c>
      <c r="D22" s="1">
        <v>3784.84</v>
      </c>
      <c r="E22" s="4">
        <v>3918.14</v>
      </c>
      <c r="F22" s="15"/>
      <c r="G22" s="15"/>
      <c r="H22" s="15"/>
      <c r="I22" s="15"/>
      <c r="J22" s="15"/>
      <c r="K22" s="15"/>
      <c r="L22" s="15">
        <f>12409+3526</f>
        <v>15935</v>
      </c>
      <c r="M22" s="15"/>
      <c r="N22" s="15"/>
      <c r="O22" s="1">
        <f t="shared" si="0"/>
        <v>15935</v>
      </c>
      <c r="P22" s="4">
        <f t="shared" si="1"/>
        <v>43945.0321</v>
      </c>
      <c r="Q22" s="4">
        <f>'[1]Окт 29'!$AE$17</f>
        <v>153281.18</v>
      </c>
    </row>
    <row r="23" spans="1:17" ht="12.75">
      <c r="A23" s="1" t="s">
        <v>24</v>
      </c>
      <c r="B23" s="4">
        <f>'[1]Окт 29'!$C$18</f>
        <v>38930.48</v>
      </c>
      <c r="C23" s="4">
        <f t="shared" si="2"/>
        <v>28010.032099999997</v>
      </c>
      <c r="D23" s="1">
        <v>3784.84</v>
      </c>
      <c r="E23" s="4">
        <v>1983.11</v>
      </c>
      <c r="F23" s="15"/>
      <c r="G23" s="15"/>
      <c r="H23" s="15"/>
      <c r="I23" s="15"/>
      <c r="J23" s="15"/>
      <c r="K23" s="15"/>
      <c r="L23" s="15"/>
      <c r="M23" s="15"/>
      <c r="N23" s="15"/>
      <c r="O23" s="1">
        <f t="shared" si="0"/>
        <v>0</v>
      </c>
      <c r="P23" s="4">
        <f t="shared" si="1"/>
        <v>28010.032099999997</v>
      </c>
      <c r="Q23" s="4">
        <f>'[1]Окт 29'!$AE$18</f>
        <v>154123.68</v>
      </c>
    </row>
    <row r="24" spans="1:17" ht="12.75">
      <c r="A24" s="1" t="s">
        <v>25</v>
      </c>
      <c r="B24" s="4">
        <f>'[1]Окт 29'!$C$19</f>
        <v>37725.62</v>
      </c>
      <c r="C24" s="4">
        <f t="shared" si="2"/>
        <v>28010.032099999997</v>
      </c>
      <c r="D24" s="1">
        <v>3784.84</v>
      </c>
      <c r="E24" s="4">
        <v>778.25</v>
      </c>
      <c r="F24" s="15"/>
      <c r="G24" s="15"/>
      <c r="H24" s="15"/>
      <c r="I24" s="15"/>
      <c r="J24" s="15"/>
      <c r="K24" s="15"/>
      <c r="L24" s="15"/>
      <c r="M24" s="15">
        <f>31045+5100</f>
        <v>36145</v>
      </c>
      <c r="N24" s="15"/>
      <c r="O24" s="1">
        <f t="shared" si="0"/>
        <v>36145</v>
      </c>
      <c r="P24" s="4">
        <f t="shared" si="1"/>
        <v>64155.0321</v>
      </c>
      <c r="Q24" s="4">
        <f>'[1]Окт 29'!$AE$19</f>
        <v>151408.82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4"/>
      <c r="Q25" s="1"/>
    </row>
    <row r="26" spans="1:17" ht="12.75">
      <c r="A26" s="8" t="s">
        <v>26</v>
      </c>
      <c r="B26" s="14">
        <f>SUM(B13:B25)</f>
        <v>462530.9522</v>
      </c>
      <c r="C26" s="14">
        <f>SUM(C13:C25)</f>
        <v>339345.10500000004</v>
      </c>
      <c r="D26" s="14">
        <f>SUM(D13:D25)</f>
        <v>45418.07999999999</v>
      </c>
      <c r="E26" s="8">
        <f aca="true" t="shared" si="3" ref="E26:N26">E13+E14+E15+E16+E17+E18+E19+E20+E21+E22+E23+E24</f>
        <v>18479.41</v>
      </c>
      <c r="F26" s="8">
        <f t="shared" si="3"/>
        <v>6229</v>
      </c>
      <c r="G26" s="8">
        <f t="shared" si="3"/>
        <v>2030</v>
      </c>
      <c r="H26" s="8">
        <f t="shared" si="3"/>
        <v>2795</v>
      </c>
      <c r="I26" s="8">
        <f t="shared" si="3"/>
        <v>28700</v>
      </c>
      <c r="J26" s="8">
        <f t="shared" si="3"/>
        <v>79404</v>
      </c>
      <c r="K26" s="8">
        <f t="shared" si="3"/>
        <v>0</v>
      </c>
      <c r="L26" s="8">
        <f t="shared" si="3"/>
        <v>15935</v>
      </c>
      <c r="M26" s="8">
        <f t="shared" si="3"/>
        <v>42125</v>
      </c>
      <c r="N26" s="8">
        <f t="shared" si="3"/>
        <v>3700</v>
      </c>
      <c r="O26" s="17">
        <f>SUM(O13:O25)</f>
        <v>180918</v>
      </c>
      <c r="P26" s="23">
        <f>SUM(P13:P25)</f>
        <v>520263.10500000004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53" t="s">
        <v>44</v>
      </c>
      <c r="D28" s="53"/>
      <c r="E28" s="53"/>
      <c r="F28" s="53"/>
      <c r="G28" s="3"/>
      <c r="H28" s="19"/>
      <c r="I28" s="31" t="s">
        <v>30</v>
      </c>
      <c r="J28" s="31"/>
      <c r="K28" s="19">
        <v>7.53</v>
      </c>
      <c r="L28" s="18"/>
      <c r="P28" s="12">
        <f>'[1]Окт 29'!$U$20</f>
        <v>577906.6533122051</v>
      </c>
    </row>
    <row r="29" spans="1:12" ht="15.75">
      <c r="A29" s="9"/>
      <c r="C29" s="20" t="s">
        <v>43</v>
      </c>
      <c r="D29" s="20"/>
      <c r="E29" s="20"/>
      <c r="F29" s="20"/>
      <c r="G29" s="3"/>
      <c r="H29" s="19"/>
      <c r="I29" s="31" t="s">
        <v>4</v>
      </c>
      <c r="J29" s="31"/>
      <c r="K29" s="21">
        <v>2.9</v>
      </c>
      <c r="L29" s="18"/>
    </row>
    <row r="30" spans="1:11" ht="15.75">
      <c r="A30" s="9"/>
      <c r="B30" s="51" t="s">
        <v>42</v>
      </c>
      <c r="C30" s="51"/>
      <c r="D30" s="51"/>
      <c r="E30" s="51"/>
      <c r="F30" s="51"/>
      <c r="G30" s="3"/>
      <c r="H30" s="19"/>
      <c r="I30" s="31" t="s">
        <v>29</v>
      </c>
      <c r="J30" s="31"/>
      <c r="K30" s="19">
        <f>SUM(K28:K29)</f>
        <v>10.43</v>
      </c>
    </row>
    <row r="31" spans="1:12" ht="15.75">
      <c r="A31" s="9"/>
      <c r="B31" s="9"/>
      <c r="C31" s="9"/>
      <c r="D31" s="9"/>
      <c r="E31" s="12"/>
      <c r="H31" s="47"/>
      <c r="I31" s="47"/>
      <c r="K31" s="47" t="s">
        <v>28</v>
      </c>
      <c r="L31" s="47"/>
    </row>
    <row r="33" spans="1:6" ht="12.75">
      <c r="A33" s="10"/>
      <c r="B33" s="10"/>
      <c r="C33" s="10"/>
      <c r="D33" s="10"/>
      <c r="F33" s="3"/>
    </row>
    <row r="34" spans="1:12" ht="15.75">
      <c r="A34" s="11"/>
      <c r="B34" s="11"/>
      <c r="C34" s="11"/>
      <c r="D34" s="11"/>
      <c r="F34" s="12"/>
      <c r="H34" s="19"/>
      <c r="I34" s="18"/>
      <c r="K34" s="19"/>
      <c r="L34" s="18"/>
    </row>
    <row r="35" spans="1:12" ht="15.75">
      <c r="A35" s="11"/>
      <c r="B35" s="11"/>
      <c r="C35" s="11"/>
      <c r="D35" s="11"/>
      <c r="F35" s="3"/>
      <c r="H35" s="19"/>
      <c r="I35" s="18"/>
      <c r="K35" s="21"/>
      <c r="L35" s="18"/>
    </row>
    <row r="36" spans="1:11" ht="15.75">
      <c r="A36" s="13"/>
      <c r="B36" s="13"/>
      <c r="C36" s="13"/>
      <c r="D36" s="13"/>
      <c r="E36" s="12"/>
      <c r="H36" s="19"/>
      <c r="K36" s="19"/>
    </row>
    <row r="37" spans="8:12" ht="15.75">
      <c r="H37" s="47"/>
      <c r="I37" s="47"/>
      <c r="K37" s="47"/>
      <c r="L37" s="47"/>
    </row>
  </sheetData>
  <sheetProtection/>
  <mergeCells count="25">
    <mergeCell ref="I28:J28"/>
    <mergeCell ref="I29:J29"/>
    <mergeCell ref="I30:J30"/>
    <mergeCell ref="C10:N10"/>
    <mergeCell ref="C28:F28"/>
    <mergeCell ref="D11:E11"/>
    <mergeCell ref="B30:F30"/>
    <mergeCell ref="K37:L37"/>
    <mergeCell ref="H31:I31"/>
    <mergeCell ref="K31:L31"/>
    <mergeCell ref="H37:I37"/>
    <mergeCell ref="E1:P1"/>
    <mergeCell ref="E2:P2"/>
    <mergeCell ref="E3:P3"/>
    <mergeCell ref="E4:P4"/>
    <mergeCell ref="E6:F6"/>
    <mergeCell ref="O7:Q7"/>
    <mergeCell ref="Q8:Q12"/>
    <mergeCell ref="P10:P12"/>
    <mergeCell ref="O10:O12"/>
    <mergeCell ref="A7:B7"/>
    <mergeCell ref="B10:B12"/>
    <mergeCell ref="F11:N11"/>
    <mergeCell ref="C11:C12"/>
    <mergeCell ref="A10:A12"/>
  </mergeCells>
  <printOptions/>
  <pageMargins left="0" right="0" top="0.984251968503937" bottom="0" header="0" footer="0"/>
  <pageSetup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2018-07-23T07:53:26Z</dcterms:modified>
  <cp:category/>
  <cp:version/>
  <cp:contentType/>
  <cp:contentStatus/>
</cp:coreProperties>
</file>