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tabRatio="949" activeTab="0"/>
  </bookViews>
  <sheets>
    <sheet name="Октябр,12" sheetId="1" r:id="rId1"/>
  </sheets>
  <externalReferences>
    <externalReference r:id="rId4"/>
  </externalReferences>
  <definedNames>
    <definedName name="Введенные_значения">IF(Сум_кред*Проц_став*Год_кред*Нач_кред&gt;0,1,0)</definedName>
    <definedName name="Год_кред">#REF!</definedName>
    <definedName name="Данные">#REF!</definedName>
    <definedName name="Дат_опл">#REF!</definedName>
    <definedName name="Дат_плат">DATE(YEAR(Нач_кред),MONTH(Нач_кред)+Payment_Number,DAY(Нач_кред))</definedName>
    <definedName name="Доп_плат">#REF!</definedName>
    <definedName name="Кон_сал">#REF!</definedName>
    <definedName name="Нак_проц">#REF!</definedName>
    <definedName name="Нач_кред">#REF!</definedName>
    <definedName name="Нач_сал">#REF!</definedName>
    <definedName name="Ном_плат">#REF!</definedName>
    <definedName name="Осн_сум">#REF!</definedName>
    <definedName name="План_доп_плат">#REF!</definedName>
    <definedName name="План_мес_плат">#REF!</definedName>
    <definedName name="План_плат">#REF!</definedName>
    <definedName name="План_проц_став">#REF!</definedName>
    <definedName name="Полн_печ">#REF!</definedName>
    <definedName name="Посл_строка">IF(Введенные_значения,Строка_заг+Число_платежей,Строка_заг)</definedName>
    <definedName name="Проц">#REF!</definedName>
    <definedName name="Проц_став">#REF!</definedName>
    <definedName name="Сброс_обл_печати">OFFSET(Полн_печ,0,0,Посл_строка)</definedName>
    <definedName name="Строка_заг">ROW(#REF!)</definedName>
    <definedName name="Сум_кред">#REF!</definedName>
    <definedName name="Сум_плат">#REF!</definedName>
    <definedName name="Сум_проц">#REF!</definedName>
    <definedName name="Чис_плат_в_год">#REF!</definedName>
    <definedName name="Число_платежей">MATCH(0.01,Кон_сал,-1)+1</definedName>
  </definedNames>
  <calcPr fullCalcOnLoad="1"/>
</workbook>
</file>

<file path=xl/sharedStrings.xml><?xml version="1.0" encoding="utf-8"?>
<sst xmlns="http://schemas.openxmlformats.org/spreadsheetml/2006/main" count="46" uniqueCount="45">
  <si>
    <t>РАСХОД</t>
  </si>
  <si>
    <t>Всего за тект. рем</t>
  </si>
  <si>
    <t>ИТОГ</t>
  </si>
  <si>
    <t>Содержание</t>
  </si>
  <si>
    <t>текущий ремонт</t>
  </si>
  <si>
    <t>отопление</t>
  </si>
  <si>
    <t>ХВС</t>
  </si>
  <si>
    <t>канализ</t>
  </si>
  <si>
    <t>кровля</t>
  </si>
  <si>
    <t>фасад</t>
  </si>
  <si>
    <t>подъезды</t>
  </si>
  <si>
    <t>дымоход</t>
  </si>
  <si>
    <t>благоуст</t>
  </si>
  <si>
    <t>ЭС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</si>
  <si>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</si>
  <si>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</si>
  <si>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</si>
  <si>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</si>
  <si>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</si>
  <si>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</si>
  <si>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</si>
  <si>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</si>
  <si>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</si>
  <si>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</si>
  <si>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</si>
  <si>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</si>
  <si>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</si>
  <si>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Задолженность на конец месяца по РКЦ</t>
  </si>
  <si>
    <t>с01,06,15</t>
  </si>
  <si>
    <t>тариф действ.</t>
  </si>
  <si>
    <t>содержание</t>
  </si>
  <si>
    <t>Отчет о выполнении</t>
  </si>
  <si>
    <t xml:space="preserve">по содержанию и текущему ремонту многоквартирного </t>
  </si>
  <si>
    <t>623 м2 (587,1 м2 +35,9 м2 )</t>
  </si>
  <si>
    <t>жилого дома  № 12    по ул. Октябрьская</t>
  </si>
  <si>
    <t>начисление</t>
  </si>
  <si>
    <t>площадь</t>
  </si>
  <si>
    <t>рублей</t>
  </si>
  <si>
    <t>за 2017  год</t>
  </si>
  <si>
    <t>в том числе</t>
  </si>
  <si>
    <t>КР(эл.энерг)</t>
  </si>
  <si>
    <t>КР(хол.вода)</t>
  </si>
  <si>
    <t>с01,07.2017г  СОИ(     вода )               0,04 руб./м2</t>
  </si>
  <si>
    <t>СОИ(     вода )               0,21 руб./м2</t>
  </si>
  <si>
    <t>СОИ(эл.энергия) 1,18 руб./м2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</si>
</sst>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_-* \-#,##0.00\ &quot;р.&quot;;_-* &quot;-&quot;??\ &quot;р.&quot;_-;_-@_-"/>
    <numFmt numFmtId="173" formatCode="0_)"/>
    <numFmt numFmtId="174" formatCode="0.00?%_)"/>
    <numFmt numFmtId="175" formatCode="0.0"/>
    <numFmt numFmtId="176" formatCode="0.000"/>
    <numFmt numFmtId="177" formatCode="0.0000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Sylfae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i/>
      <u val="single"/>
      <sz val="10"/>
      <name val="Arial Cyr"/>
      <family val="0"/>
    </font>
    <font>
      <sz val="10"/>
      <name val="Calibri"/>
      <family val="1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Sylfaen"/>
      <family val="1"/>
    </font>
    <font>
      <sz val="11"/>
      <color indexed="8"/>
      <name val="Agency FB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2"/>
      <name val="Agency FB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52"/>
      <name val="Agency FB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1"/>
      <name val="Agency FB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3F3F76"/>
      <name val="Agency FB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A7D00"/>
      <name val="Agency FB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4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0" fontId="39" fillId="28" borderId="1" applyNumberFormat="0" applyAlignment="0" applyProtection="0"/>
    <xf numFmtId="0" fontId="40" fillId="2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9" borderId="7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7" fillId="0" borderId="0">
      <alignment/>
      <protection/>
    </xf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3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2" fontId="3" fillId="0" borderId="10" xfId="0" applyNumberFormat="1" applyFont="1" applyBorder="1" applyAlignment="1">
      <alignment/>
    </xf>
    <xf numFmtId="0" fontId="0" fillId="34" borderId="10" xfId="0" applyFill="1" applyBorder="1" applyAlignment="1">
      <alignment/>
    </xf>
    <xf numFmtId="0" fontId="3" fillId="34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2" fontId="0" fillId="35" borderId="10" xfId="0" applyNumberFormat="1" applyFill="1" applyBorder="1" applyAlignment="1">
      <alignment/>
    </xf>
    <xf numFmtId="0" fontId="0" fillId="34" borderId="11" xfId="0" applyFill="1" applyBorder="1" applyAlignment="1">
      <alignment/>
    </xf>
    <xf numFmtId="2" fontId="9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2" xfId="0" applyBorder="1" applyAlignment="1">
      <alignment vertical="center" wrapText="1"/>
    </xf>
    <xf numFmtId="0" fontId="3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2" fontId="0" fillId="0" borderId="12" xfId="0" applyNumberFormat="1" applyBorder="1" applyAlignment="1">
      <alignment vertical="center" wrapText="1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righ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3 2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вод  2" xfId="41"/>
    <cellStyle name="Вывод" xfId="42"/>
    <cellStyle name="Вычисление" xfId="43"/>
    <cellStyle name="Вычисление 2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user\&#1052;&#1086;&#1080;%20&#1076;&#1086;&#1082;&#1091;&#1084;&#1077;&#1085;&#1090;&#1099;\&#1056;&#1040;&#1057;&#1055;&#1056;&#1045;&#1044;&#1045;&#1051;&#1045;&#1053;&#1048;&#1045;%20&#1050;%20&#1051;&#1048;&#1062;&#1045;&#1042;&#1067;&#1052;%20&#1057;&#1063;&#1045;&#1058;&#1040;&#1052;\2017&#1075;\&#1051;&#1080;&#1094;&#1077;&#1074;&#1099;&#1077;%20&#1089;&#1095;&#1077;&#1090;&#1072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Лист1"/>
      <sheetName val="Свод 2017"/>
      <sheetName val="свод мес"/>
      <sheetName val="Дим 8"/>
      <sheetName val="Дим 10"/>
      <sheetName val="Дим 12"/>
      <sheetName val="Дим 14"/>
      <sheetName val="КМар 1"/>
      <sheetName val="КМар 2"/>
      <sheetName val="КМар 3"/>
      <sheetName val="КМар 4"/>
      <sheetName val="КМар 5"/>
      <sheetName val="КМар 6"/>
      <sheetName val="КМар 7"/>
      <sheetName val="КМар 8"/>
      <sheetName val="КМар 9"/>
      <sheetName val="КМар 11"/>
      <sheetName val="КМар 13"/>
      <sheetName val="КМар15"/>
      <sheetName val="Кир 1"/>
      <sheetName val="Кир 4"/>
      <sheetName val="Кир 2А"/>
      <sheetName val="Кир 12"/>
      <sheetName val="Кир 8"/>
      <sheetName val="Кир 14"/>
      <sheetName val="Нефт 13"/>
      <sheetName val="Нефт 17"/>
      <sheetName val="Нефт 36А"/>
      <sheetName val="Нефт 38"/>
      <sheetName val="Окт 4"/>
      <sheetName val="Окт 7"/>
      <sheetName val="Окт 8"/>
      <sheetName val="Окт 9"/>
      <sheetName val="Окт 10"/>
      <sheetName val="Окт 11"/>
      <sheetName val="Окт 12"/>
      <sheetName val="Окт 13"/>
      <sheetName val="Окт 14"/>
      <sheetName val="Окт 15"/>
      <sheetName val="Окт 16"/>
      <sheetName val="Окт 17"/>
      <sheetName val="Окт 19"/>
      <sheetName val="Раб 23"/>
      <sheetName val="Раб 25"/>
      <sheetName val="Раб 27"/>
      <sheetName val="Раб 36"/>
      <sheetName val="Раб 38"/>
      <sheetName val="Раб 40"/>
      <sheetName val="Раб 42"/>
      <sheetName val="Шк 1"/>
      <sheetName val="Шк 3"/>
      <sheetName val="Шк 7"/>
      <sheetName val="Лен18"/>
      <sheetName val="Окт 29"/>
      <sheetName val="Димитр37"/>
      <sheetName val="Окт 22"/>
    </sheetNames>
    <sheetDataSet>
      <sheetData sheetId="36">
        <row r="8">
          <cell r="C8">
            <v>5962.107000000001</v>
          </cell>
          <cell r="AE8">
            <v>31065.19</v>
          </cell>
        </row>
        <row r="9">
          <cell r="C9">
            <v>5962.107000000001</v>
          </cell>
          <cell r="AE9">
            <v>32461.6</v>
          </cell>
        </row>
        <row r="10">
          <cell r="C10">
            <v>8560.026</v>
          </cell>
          <cell r="AE10">
            <v>36409.87</v>
          </cell>
        </row>
        <row r="11">
          <cell r="C11">
            <v>6828.08</v>
          </cell>
          <cell r="AE11">
            <v>36697.21</v>
          </cell>
        </row>
        <row r="12">
          <cell r="C12">
            <v>6828.08</v>
          </cell>
          <cell r="AE12">
            <v>38647.44</v>
          </cell>
        </row>
        <row r="13">
          <cell r="C13">
            <v>6828.08</v>
          </cell>
          <cell r="AE13">
            <v>39230.28</v>
          </cell>
        </row>
        <row r="14">
          <cell r="C14">
            <v>6728.28</v>
          </cell>
          <cell r="AE14">
            <v>42049.95</v>
          </cell>
        </row>
        <row r="15">
          <cell r="C15">
            <v>6722.179999999999</v>
          </cell>
          <cell r="AE15">
            <v>44435.84</v>
          </cell>
        </row>
        <row r="16">
          <cell r="C16">
            <v>6722.179999999999</v>
          </cell>
          <cell r="AE16">
            <v>45047.57</v>
          </cell>
        </row>
        <row r="17">
          <cell r="C17">
            <v>6722.179999999999</v>
          </cell>
          <cell r="AE17">
            <v>46008.45</v>
          </cell>
        </row>
        <row r="18">
          <cell r="C18">
            <v>6722.179999999999</v>
          </cell>
          <cell r="AE18">
            <v>45091.78</v>
          </cell>
        </row>
        <row r="19">
          <cell r="C19">
            <v>6722.179999999999</v>
          </cell>
          <cell r="AE19">
            <v>47213.47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zoomScalePageLayoutView="0" workbookViewId="0" topLeftCell="A1">
      <pane xSplit="1" topLeftCell="E1" activePane="topRight" state="frozen"/>
      <selection pane="topLeft" activeCell="K23" sqref="K23"/>
      <selection pane="topRight" activeCell="K23" sqref="K23"/>
    </sheetView>
  </sheetViews>
  <sheetFormatPr defaultColWidth="9.140625" defaultRowHeight="12.75"/>
  <cols>
    <col min="1" max="1" width="11.57421875" style="0" customWidth="1"/>
    <col min="2" max="3" width="9.7109375" style="0" customWidth="1"/>
    <col min="4" max="4" width="10.28125" style="0" customWidth="1"/>
    <col min="5" max="6" width="8.421875" style="0" customWidth="1"/>
    <col min="7" max="7" width="7.7109375" style="0" customWidth="1"/>
    <col min="8" max="8" width="8.28125" style="0" customWidth="1"/>
    <col min="9" max="9" width="8.421875" style="0" customWidth="1"/>
    <col min="10" max="10" width="7.57421875" style="0" customWidth="1"/>
    <col min="11" max="11" width="10.00390625" style="0" customWidth="1"/>
    <col min="14" max="14" width="9.8515625" style="0" customWidth="1"/>
    <col min="16" max="16" width="9.8515625" style="0" customWidth="1"/>
    <col min="17" max="17" width="10.421875" style="0" customWidth="1"/>
  </cols>
  <sheetData>
    <row r="1" spans="1:16" ht="18.75">
      <c r="A1" s="2"/>
      <c r="B1" s="2"/>
      <c r="C1" s="2"/>
      <c r="D1" s="2"/>
      <c r="E1" s="33" t="s">
        <v>31</v>
      </c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ht="18.75">
      <c r="A2" s="2"/>
      <c r="B2" s="2"/>
      <c r="C2" s="2"/>
      <c r="D2" s="2"/>
      <c r="E2" s="33" t="s">
        <v>32</v>
      </c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6" ht="18.75">
      <c r="A3" s="2"/>
      <c r="B3" s="2"/>
      <c r="C3" s="2"/>
      <c r="D3" s="2"/>
      <c r="E3" s="33" t="s">
        <v>34</v>
      </c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1:16" ht="18.75">
      <c r="A4" s="2"/>
      <c r="B4" s="2"/>
      <c r="C4" s="2"/>
      <c r="D4" s="2"/>
      <c r="E4" s="33" t="s">
        <v>38</v>
      </c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</row>
    <row r="5" spans="1:7" ht="15">
      <c r="A5" s="2"/>
      <c r="B5" s="2"/>
      <c r="C5" s="2"/>
      <c r="D5" s="2"/>
      <c r="G5" s="3"/>
    </row>
    <row r="6" spans="1:10" ht="18">
      <c r="A6" s="2"/>
      <c r="B6" s="2"/>
      <c r="C6" s="2"/>
      <c r="D6" s="2"/>
      <c r="E6" s="53" t="s">
        <v>36</v>
      </c>
      <c r="F6" s="53"/>
      <c r="G6" s="34" t="s">
        <v>33</v>
      </c>
      <c r="H6" s="34"/>
      <c r="I6" s="34"/>
      <c r="J6" s="34"/>
    </row>
    <row r="7" spans="1:17" ht="18">
      <c r="A7" s="3"/>
      <c r="B7" s="53"/>
      <c r="C7" s="53"/>
      <c r="D7" s="53"/>
      <c r="E7" s="53"/>
      <c r="F7" s="34"/>
      <c r="G7" s="34"/>
      <c r="H7" s="34"/>
      <c r="I7" s="34"/>
      <c r="J7" s="23"/>
      <c r="K7" s="23"/>
      <c r="L7" s="22"/>
      <c r="M7" s="22"/>
      <c r="N7" s="22"/>
      <c r="O7" s="34" t="s">
        <v>37</v>
      </c>
      <c r="P7" s="34"/>
      <c r="Q7" s="34"/>
    </row>
    <row r="8" spans="5:17" ht="12.75">
      <c r="E8" s="3"/>
      <c r="Q8" s="38" t="s">
        <v>27</v>
      </c>
    </row>
    <row r="9" ht="12.75">
      <c r="Q9" s="49"/>
    </row>
    <row r="10" spans="1:17" ht="12.75" customHeight="1">
      <c r="A10" s="35">
        <v>2017</v>
      </c>
      <c r="B10" s="41" t="s">
        <v>35</v>
      </c>
      <c r="C10" s="42" t="s">
        <v>0</v>
      </c>
      <c r="D10" s="43"/>
      <c r="E10" s="43"/>
      <c r="F10" s="43"/>
      <c r="G10" s="43"/>
      <c r="H10" s="43"/>
      <c r="I10" s="43"/>
      <c r="J10" s="43"/>
      <c r="K10" s="43"/>
      <c r="L10" s="43"/>
      <c r="M10" s="44"/>
      <c r="N10" s="25"/>
      <c r="O10" s="38" t="s">
        <v>1</v>
      </c>
      <c r="P10" s="38" t="s">
        <v>2</v>
      </c>
      <c r="Q10" s="49"/>
    </row>
    <row r="11" spans="1:17" ht="15" customHeight="1">
      <c r="A11" s="36"/>
      <c r="B11" s="39"/>
      <c r="C11" s="41" t="s">
        <v>3</v>
      </c>
      <c r="D11" s="46" t="s">
        <v>39</v>
      </c>
      <c r="E11" s="47"/>
      <c r="F11" s="51" t="s">
        <v>4</v>
      </c>
      <c r="G11" s="51"/>
      <c r="H11" s="51"/>
      <c r="I11" s="51"/>
      <c r="J11" s="51"/>
      <c r="K11" s="51"/>
      <c r="L11" s="51"/>
      <c r="M11" s="51"/>
      <c r="N11" s="26"/>
      <c r="O11" s="39"/>
      <c r="P11" s="39"/>
      <c r="Q11" s="49"/>
    </row>
    <row r="12" spans="1:17" ht="25.5">
      <c r="A12" s="37"/>
      <c r="B12" s="40"/>
      <c r="C12" s="45"/>
      <c r="D12" s="27" t="s">
        <v>40</v>
      </c>
      <c r="E12" s="28" t="s">
        <v>41</v>
      </c>
      <c r="F12" s="29" t="s">
        <v>5</v>
      </c>
      <c r="G12" s="29" t="s">
        <v>6</v>
      </c>
      <c r="H12" s="29" t="s">
        <v>13</v>
      </c>
      <c r="I12" s="30" t="s">
        <v>7</v>
      </c>
      <c r="J12" s="29" t="s">
        <v>8</v>
      </c>
      <c r="K12" s="29" t="s">
        <v>9</v>
      </c>
      <c r="L12" s="29" t="s">
        <v>10</v>
      </c>
      <c r="M12" s="29" t="s">
        <v>11</v>
      </c>
      <c r="N12" s="29" t="s">
        <v>12</v>
      </c>
      <c r="O12" s="40"/>
      <c r="P12" s="40"/>
      <c r="Q12" s="50"/>
    </row>
    <row r="13" spans="1:17" ht="12.75">
      <c r="A13" s="1" t="s">
        <v>14</v>
      </c>
      <c r="B13" s="31">
        <f>'[1]Окт 12'!$C$8</f>
        <v>5962.107000000001</v>
      </c>
      <c r="C13" s="24">
        <f>6.7*623</f>
        <v>4174.1</v>
      </c>
      <c r="D13" s="31">
        <v>0</v>
      </c>
      <c r="E13" s="31">
        <v>0</v>
      </c>
      <c r="F13" s="13"/>
      <c r="G13" s="13"/>
      <c r="H13" s="20"/>
      <c r="I13" s="20"/>
      <c r="J13" s="13"/>
      <c r="K13" s="13"/>
      <c r="L13" s="13"/>
      <c r="M13" s="13"/>
      <c r="N13" s="13"/>
      <c r="O13" s="1">
        <f>SUM(F13:N13)</f>
        <v>0</v>
      </c>
      <c r="P13" s="4">
        <f>C13+O13</f>
        <v>4174.1</v>
      </c>
      <c r="Q13" s="4">
        <f>'[1]Окт 12'!$AE$8</f>
        <v>31065.19</v>
      </c>
    </row>
    <row r="14" spans="1:17" ht="12.75">
      <c r="A14" s="1" t="s">
        <v>15</v>
      </c>
      <c r="B14" s="31">
        <f>'[1]Окт 12'!$C$9</f>
        <v>5962.107000000001</v>
      </c>
      <c r="C14" s="24">
        <f>6.7*623</f>
        <v>4174.1</v>
      </c>
      <c r="D14" s="31">
        <v>0</v>
      </c>
      <c r="E14" s="31">
        <v>0</v>
      </c>
      <c r="F14" s="13"/>
      <c r="G14" s="13"/>
      <c r="H14" s="13">
        <v>380</v>
      </c>
      <c r="I14" s="13"/>
      <c r="J14" s="13"/>
      <c r="K14" s="13"/>
      <c r="L14" s="13"/>
      <c r="M14" s="13"/>
      <c r="N14" s="13"/>
      <c r="O14" s="1">
        <f>SUM(F14:N14)</f>
        <v>380</v>
      </c>
      <c r="P14" s="4">
        <f aca="true" t="shared" si="0" ref="P14:P24">C14+O14</f>
        <v>4554.1</v>
      </c>
      <c r="Q14" s="4">
        <f>'[1]Окт 12'!$AE$9</f>
        <v>32461.6</v>
      </c>
    </row>
    <row r="15" spans="1:17" ht="12.75">
      <c r="A15" s="1" t="s">
        <v>16</v>
      </c>
      <c r="B15" s="31">
        <f>'[1]Окт 12'!$C$10</f>
        <v>8560.026</v>
      </c>
      <c r="C15" s="24">
        <f>6.7*623+(1.18+0.21)*3*623</f>
        <v>6772.01</v>
      </c>
      <c r="D15" s="24">
        <f>692.78*3</f>
        <v>2078.34</v>
      </c>
      <c r="E15" s="4">
        <f>123.29*3</f>
        <v>369.87</v>
      </c>
      <c r="F15" s="13"/>
      <c r="G15" s="13"/>
      <c r="H15" s="13"/>
      <c r="I15" s="13">
        <v>910</v>
      </c>
      <c r="J15" s="13"/>
      <c r="K15" s="13"/>
      <c r="L15" s="13"/>
      <c r="M15" s="13"/>
      <c r="N15" s="13"/>
      <c r="O15" s="1">
        <f>SUM(F15:N15)</f>
        <v>910</v>
      </c>
      <c r="P15" s="4">
        <f t="shared" si="0"/>
        <v>7682.01</v>
      </c>
      <c r="Q15" s="1">
        <f>'[1]Окт 12'!$AE$10</f>
        <v>36409.87</v>
      </c>
    </row>
    <row r="16" spans="1:17" ht="12.75">
      <c r="A16" s="1" t="s">
        <v>17</v>
      </c>
      <c r="B16" s="31">
        <f>'[1]Окт 12'!$C$11</f>
        <v>6828.08</v>
      </c>
      <c r="C16" s="24">
        <f>6.7*623+(1.18+0.21)*623</f>
        <v>5040.070000000001</v>
      </c>
      <c r="D16" s="24">
        <v>692.78</v>
      </c>
      <c r="E16" s="4">
        <v>123.29</v>
      </c>
      <c r="F16" s="13"/>
      <c r="G16" s="13"/>
      <c r="H16" s="13"/>
      <c r="I16" s="13"/>
      <c r="J16" s="13"/>
      <c r="K16" s="13"/>
      <c r="L16" s="13"/>
      <c r="M16" s="13"/>
      <c r="N16" s="13"/>
      <c r="O16" s="1">
        <f>SUM(F16:N16)</f>
        <v>0</v>
      </c>
      <c r="P16" s="4">
        <f t="shared" si="0"/>
        <v>5040.070000000001</v>
      </c>
      <c r="Q16" s="1">
        <f>'[1]Окт 12'!$AE$11</f>
        <v>36697.21</v>
      </c>
    </row>
    <row r="17" spans="1:17" ht="12.75">
      <c r="A17" s="1" t="s">
        <v>18</v>
      </c>
      <c r="B17" s="31">
        <f>'[1]Окт 12'!$C$12</f>
        <v>6828.08</v>
      </c>
      <c r="C17" s="24">
        <f>6.7*623+(1.18+0.21)*623</f>
        <v>5040.070000000001</v>
      </c>
      <c r="D17" s="24">
        <v>692.78</v>
      </c>
      <c r="E17" s="4">
        <v>123.29</v>
      </c>
      <c r="F17" s="13"/>
      <c r="G17" s="13">
        <v>510</v>
      </c>
      <c r="H17" s="13">
        <v>280</v>
      </c>
      <c r="I17" s="13"/>
      <c r="J17" s="13"/>
      <c r="K17" s="13"/>
      <c r="L17" s="13"/>
      <c r="M17" s="13"/>
      <c r="N17" s="13">
        <v>7750</v>
      </c>
      <c r="O17" s="1">
        <f>SUM(F17:N17)</f>
        <v>8540</v>
      </c>
      <c r="P17" s="4">
        <f t="shared" si="0"/>
        <v>13580.07</v>
      </c>
      <c r="Q17" s="19">
        <f>'[1]Окт 12'!$AE$12</f>
        <v>38647.44</v>
      </c>
    </row>
    <row r="18" spans="1:17" ht="12.75">
      <c r="A18" s="1" t="s">
        <v>19</v>
      </c>
      <c r="B18" s="31">
        <f>'[1]Окт 12'!$C$13</f>
        <v>6828.08</v>
      </c>
      <c r="C18" s="24">
        <f>6.7*623+(1.18+0.21)*623</f>
        <v>5040.070000000001</v>
      </c>
      <c r="D18" s="24">
        <v>692.78</v>
      </c>
      <c r="E18" s="4">
        <v>123.29</v>
      </c>
      <c r="F18" s="13"/>
      <c r="G18" s="13"/>
      <c r="H18" s="13"/>
      <c r="I18" s="13"/>
      <c r="J18" s="13"/>
      <c r="K18" s="13">
        <f>2122+2500</f>
        <v>4622</v>
      </c>
      <c r="L18" s="13"/>
      <c r="M18" s="13"/>
      <c r="N18" s="13"/>
      <c r="O18" s="1">
        <f aca="true" t="shared" si="1" ref="O18:O24">SUM(F18:N18)</f>
        <v>4622</v>
      </c>
      <c r="P18" s="4">
        <f t="shared" si="0"/>
        <v>9662.07</v>
      </c>
      <c r="Q18" s="19">
        <f>'[1]Окт 12'!$AE$13</f>
        <v>39230.28</v>
      </c>
    </row>
    <row r="19" spans="1:17" ht="12.75">
      <c r="A19" s="1" t="s">
        <v>20</v>
      </c>
      <c r="B19" s="31">
        <f>'[1]Окт 12'!$C$14</f>
        <v>6728.28</v>
      </c>
      <c r="C19" s="24">
        <f aca="true" t="shared" si="2" ref="C19:C24">6.7*623+(1.18+0.04)*623</f>
        <v>4934.16</v>
      </c>
      <c r="D19" s="24">
        <v>692.78</v>
      </c>
      <c r="E19" s="4">
        <v>23.49</v>
      </c>
      <c r="F19" s="13"/>
      <c r="G19" s="13"/>
      <c r="H19" s="13"/>
      <c r="I19" s="13">
        <v>290</v>
      </c>
      <c r="J19" s="13"/>
      <c r="K19" s="13"/>
      <c r="L19" s="13"/>
      <c r="M19" s="13"/>
      <c r="N19" s="13"/>
      <c r="O19" s="1">
        <f t="shared" si="1"/>
        <v>290</v>
      </c>
      <c r="P19" s="4">
        <f t="shared" si="0"/>
        <v>5224.16</v>
      </c>
      <c r="Q19" s="1">
        <f>'[1]Окт 12'!$AE$14</f>
        <v>42049.95</v>
      </c>
    </row>
    <row r="20" spans="1:17" ht="12.75">
      <c r="A20" s="1" t="s">
        <v>21</v>
      </c>
      <c r="B20" s="31">
        <f>'[1]Окт 12'!$C$15</f>
        <v>6722.179999999999</v>
      </c>
      <c r="C20" s="24">
        <f t="shared" si="2"/>
        <v>4934.16</v>
      </c>
      <c r="D20" s="24">
        <v>692.78</v>
      </c>
      <c r="E20" s="4">
        <v>23.49</v>
      </c>
      <c r="F20" s="13"/>
      <c r="G20" s="13"/>
      <c r="H20" s="13"/>
      <c r="I20" s="13"/>
      <c r="J20" s="13"/>
      <c r="K20" s="13"/>
      <c r="L20" s="13"/>
      <c r="M20" s="13">
        <v>803</v>
      </c>
      <c r="N20" s="13"/>
      <c r="O20" s="1">
        <f t="shared" si="1"/>
        <v>803</v>
      </c>
      <c r="P20" s="4">
        <f t="shared" si="0"/>
        <v>5737.16</v>
      </c>
      <c r="Q20" s="1">
        <f>'[1]Окт 12'!$AE$15</f>
        <v>44435.84</v>
      </c>
    </row>
    <row r="21" spans="1:17" ht="12.75">
      <c r="A21" s="1" t="s">
        <v>22</v>
      </c>
      <c r="B21" s="31">
        <f>'[1]Окт 12'!$C$16</f>
        <v>6722.179999999999</v>
      </c>
      <c r="C21" s="24">
        <f t="shared" si="2"/>
        <v>4934.16</v>
      </c>
      <c r="D21" s="24">
        <v>692.78</v>
      </c>
      <c r="E21" s="4">
        <v>23.49</v>
      </c>
      <c r="F21" s="13">
        <v>740</v>
      </c>
      <c r="G21" s="13"/>
      <c r="H21" s="13"/>
      <c r="I21" s="13"/>
      <c r="J21" s="13"/>
      <c r="K21" s="13"/>
      <c r="L21" s="13"/>
      <c r="M21" s="13">
        <v>514</v>
      </c>
      <c r="N21" s="13"/>
      <c r="O21" s="1">
        <f t="shared" si="1"/>
        <v>1254</v>
      </c>
      <c r="P21" s="4">
        <f t="shared" si="0"/>
        <v>6188.16</v>
      </c>
      <c r="Q21" s="4">
        <f>'[1]Окт 12'!$AE$16</f>
        <v>45047.57</v>
      </c>
    </row>
    <row r="22" spans="1:17" ht="12.75">
      <c r="A22" s="1" t="s">
        <v>23</v>
      </c>
      <c r="B22" s="31">
        <f>'[1]Окт 12'!$C$17</f>
        <v>6722.179999999999</v>
      </c>
      <c r="C22" s="24">
        <f t="shared" si="2"/>
        <v>4934.16</v>
      </c>
      <c r="D22" s="24">
        <v>692.78</v>
      </c>
      <c r="E22" s="4">
        <v>23.49</v>
      </c>
      <c r="F22" s="13"/>
      <c r="G22" s="13"/>
      <c r="H22" s="13">
        <v>380</v>
      </c>
      <c r="I22" s="13"/>
      <c r="J22" s="13"/>
      <c r="K22" s="13"/>
      <c r="L22" s="13"/>
      <c r="M22" s="13"/>
      <c r="N22" s="13"/>
      <c r="O22" s="1">
        <f t="shared" si="1"/>
        <v>380</v>
      </c>
      <c r="P22" s="4">
        <f t="shared" si="0"/>
        <v>5314.16</v>
      </c>
      <c r="Q22" s="19">
        <f>'[1]Окт 12'!$AE$17</f>
        <v>46008.45</v>
      </c>
    </row>
    <row r="23" spans="1:17" ht="12.75">
      <c r="A23" s="1" t="s">
        <v>24</v>
      </c>
      <c r="B23" s="31">
        <f>'[1]Окт 12'!$C$18</f>
        <v>6722.179999999999</v>
      </c>
      <c r="C23" s="24">
        <f t="shared" si="2"/>
        <v>4934.16</v>
      </c>
      <c r="D23" s="24">
        <v>692.78</v>
      </c>
      <c r="E23" s="4">
        <v>23.49</v>
      </c>
      <c r="F23" s="13">
        <v>2570</v>
      </c>
      <c r="G23" s="13"/>
      <c r="H23" s="13"/>
      <c r="I23" s="13"/>
      <c r="J23" s="13"/>
      <c r="K23" s="13"/>
      <c r="L23" s="13"/>
      <c r="M23" s="13"/>
      <c r="N23" s="13"/>
      <c r="O23" s="1">
        <f t="shared" si="1"/>
        <v>2570</v>
      </c>
      <c r="P23" s="4">
        <f t="shared" si="0"/>
        <v>7504.16</v>
      </c>
      <c r="Q23" s="1">
        <f>'[1]Окт 12'!$AE$18</f>
        <v>45091.78</v>
      </c>
    </row>
    <row r="24" spans="1:17" ht="12.75">
      <c r="A24" s="1" t="s">
        <v>25</v>
      </c>
      <c r="B24" s="31">
        <f>'[1]Окт 12'!$C$19</f>
        <v>6722.179999999999</v>
      </c>
      <c r="C24" s="24">
        <f t="shared" si="2"/>
        <v>4934.16</v>
      </c>
      <c r="D24" s="24">
        <v>692.78</v>
      </c>
      <c r="E24" s="4">
        <v>23.49</v>
      </c>
      <c r="F24" s="13"/>
      <c r="G24" s="13"/>
      <c r="H24" s="13"/>
      <c r="I24" s="13"/>
      <c r="J24" s="13"/>
      <c r="K24" s="13"/>
      <c r="L24" s="13"/>
      <c r="M24" s="13"/>
      <c r="N24" s="13"/>
      <c r="O24" s="1">
        <f t="shared" si="1"/>
        <v>0</v>
      </c>
      <c r="P24" s="4">
        <f t="shared" si="0"/>
        <v>4934.16</v>
      </c>
      <c r="Q24" s="1">
        <f>'[1]Окт 12'!$AE$19</f>
        <v>47213.47</v>
      </c>
    </row>
    <row r="25" spans="5:17" ht="12.75">
      <c r="E25" s="5"/>
      <c r="F25" s="5"/>
      <c r="G25" s="1"/>
      <c r="H25" s="5"/>
      <c r="I25" s="5"/>
      <c r="J25" s="5"/>
      <c r="K25" s="14"/>
      <c r="L25" s="14"/>
      <c r="M25" s="14"/>
      <c r="N25" s="14"/>
      <c r="O25" s="1"/>
      <c r="P25" s="4"/>
      <c r="Q25" s="1"/>
    </row>
    <row r="26" spans="1:17" ht="12.75">
      <c r="A26" s="6" t="s">
        <v>26</v>
      </c>
      <c r="B26" s="6">
        <f>SUM(B13:B25)</f>
        <v>81307.65999999999</v>
      </c>
      <c r="C26" s="6">
        <f>SUM(C13:C25)</f>
        <v>59845.38000000002</v>
      </c>
      <c r="D26" s="6">
        <f>SUM(D13:D25)</f>
        <v>8313.359999999999</v>
      </c>
      <c r="E26" s="12">
        <f>E13+E14+E15+E16+E17+E18+E19+E20+E21+E22+E23+E24</f>
        <v>880.6800000000001</v>
      </c>
      <c r="F26" s="12">
        <f aca="true" t="shared" si="3" ref="F26:N26">F13+F14+F15+F16+F17+F18+F19+F20+F22+F23+F24</f>
        <v>2570</v>
      </c>
      <c r="G26" s="12">
        <f t="shared" si="3"/>
        <v>510</v>
      </c>
      <c r="H26" s="12">
        <f t="shared" si="3"/>
        <v>1040</v>
      </c>
      <c r="I26" s="12">
        <f t="shared" si="3"/>
        <v>1200</v>
      </c>
      <c r="J26" s="12">
        <f t="shared" si="3"/>
        <v>0</v>
      </c>
      <c r="K26" s="12">
        <f t="shared" si="3"/>
        <v>4622</v>
      </c>
      <c r="L26" s="12">
        <f t="shared" si="3"/>
        <v>0</v>
      </c>
      <c r="M26" s="12">
        <f t="shared" si="3"/>
        <v>803</v>
      </c>
      <c r="N26" s="12">
        <f t="shared" si="3"/>
        <v>7750</v>
      </c>
      <c r="O26" s="15">
        <f>SUM(O13:O25)</f>
        <v>19749</v>
      </c>
      <c r="P26" s="21">
        <f>SUM(P13:P25)</f>
        <v>79594.38000000002</v>
      </c>
      <c r="Q26" s="1"/>
    </row>
    <row r="27" spans="1:7" ht="12.75">
      <c r="A27" s="3"/>
      <c r="B27" s="3"/>
      <c r="C27" s="3"/>
      <c r="D27" s="3"/>
      <c r="G27" s="3"/>
    </row>
    <row r="28" spans="1:16" ht="15.75">
      <c r="A28" s="3"/>
      <c r="B28" s="3"/>
      <c r="C28" s="3"/>
      <c r="D28" s="3"/>
      <c r="G28" s="3"/>
      <c r="H28" s="17">
        <v>6.7</v>
      </c>
      <c r="I28" s="32" t="s">
        <v>30</v>
      </c>
      <c r="J28" s="32"/>
      <c r="P28" s="10"/>
    </row>
    <row r="29" spans="1:10" ht="15.75">
      <c r="A29" s="7"/>
      <c r="B29" s="7"/>
      <c r="C29" s="7"/>
      <c r="D29" s="7"/>
      <c r="G29" s="3"/>
      <c r="H29" s="17">
        <v>2.87</v>
      </c>
      <c r="I29" s="32" t="s">
        <v>4</v>
      </c>
      <c r="J29" s="32"/>
    </row>
    <row r="30" spans="1:15" ht="15.75">
      <c r="A30" s="7"/>
      <c r="B30" s="7"/>
      <c r="C30" s="7"/>
      <c r="D30" s="7"/>
      <c r="G30" s="3"/>
      <c r="H30" s="17">
        <f>SUM(H28:H29)</f>
        <v>9.57</v>
      </c>
      <c r="I30" s="32" t="s">
        <v>29</v>
      </c>
      <c r="J30" s="32"/>
      <c r="L30" s="18" t="s">
        <v>44</v>
      </c>
      <c r="M30" s="18"/>
      <c r="N30" s="18"/>
      <c r="O30" s="18"/>
    </row>
    <row r="31" spans="1:15" ht="15.75">
      <c r="A31" s="7"/>
      <c r="B31" s="7"/>
      <c r="C31" s="7"/>
      <c r="D31" s="7"/>
      <c r="E31" s="10"/>
      <c r="H31" s="48" t="s">
        <v>28</v>
      </c>
      <c r="I31" s="48"/>
      <c r="L31" s="18" t="s">
        <v>43</v>
      </c>
      <c r="M31" s="18"/>
      <c r="N31" s="18"/>
      <c r="O31" s="18"/>
    </row>
    <row r="32" spans="11:15" ht="12.75">
      <c r="K32" s="52" t="s">
        <v>42</v>
      </c>
      <c r="L32" s="52"/>
      <c r="M32" s="52"/>
      <c r="N32" s="52"/>
      <c r="O32" s="52"/>
    </row>
    <row r="33" spans="1:6" ht="12.75" hidden="1">
      <c r="A33" s="8"/>
      <c r="B33" s="8"/>
      <c r="C33" s="8"/>
      <c r="D33" s="8"/>
      <c r="F33" s="3"/>
    </row>
    <row r="34" spans="1:9" ht="15.75">
      <c r="A34" s="9"/>
      <c r="B34" s="9"/>
      <c r="C34" s="9"/>
      <c r="D34" s="9"/>
      <c r="F34" s="10"/>
      <c r="H34" s="17"/>
      <c r="I34" s="16"/>
    </row>
    <row r="35" spans="1:9" ht="15.75">
      <c r="A35" s="9"/>
      <c r="B35" s="9"/>
      <c r="C35" s="9"/>
      <c r="D35" s="9"/>
      <c r="F35" s="3"/>
      <c r="H35" s="17"/>
      <c r="I35" s="16"/>
    </row>
    <row r="36" spans="1:8" ht="15.75">
      <c r="A36" s="11"/>
      <c r="B36" s="11"/>
      <c r="C36" s="11"/>
      <c r="D36" s="11"/>
      <c r="H36" s="17"/>
    </row>
    <row r="37" spans="8:9" ht="15.75">
      <c r="H37" s="48"/>
      <c r="I37" s="48"/>
    </row>
  </sheetData>
  <sheetProtection/>
  <mergeCells count="24">
    <mergeCell ref="K32:O32"/>
    <mergeCell ref="E1:P1"/>
    <mergeCell ref="E2:P2"/>
    <mergeCell ref="E3:P3"/>
    <mergeCell ref="E4:P4"/>
    <mergeCell ref="O10:O12"/>
    <mergeCell ref="E6:F6"/>
    <mergeCell ref="G6:J6"/>
    <mergeCell ref="O7:Q7"/>
    <mergeCell ref="B7:E7"/>
    <mergeCell ref="H37:I37"/>
    <mergeCell ref="A10:A12"/>
    <mergeCell ref="H31:I31"/>
    <mergeCell ref="I28:J28"/>
    <mergeCell ref="I29:J29"/>
    <mergeCell ref="I30:J30"/>
    <mergeCell ref="B10:B12"/>
    <mergeCell ref="F7:I7"/>
    <mergeCell ref="Q8:Q12"/>
    <mergeCell ref="P10:P12"/>
    <mergeCell ref="F11:M11"/>
    <mergeCell ref="C10:M10"/>
    <mergeCell ref="C11:C12"/>
    <mergeCell ref="D11:E11"/>
  </mergeCells>
  <printOptions/>
  <pageMargins left="0" right="0" top="0.984251968503937" bottom="0" header="0" footer="0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АРМ3</cp:lastModifiedBy>
  <cp:lastPrinted>2018-07-23T05:37:49Z</cp:lastPrinted>
  <dcterms:created xsi:type="dcterms:W3CDTF">2011-08-22T11:15:39Z</dcterms:created>
  <dcterms:modified xsi:type="dcterms:W3CDTF">2018-07-23T07:39:36Z</dcterms:modified>
  <cp:category/>
  <cp:version/>
  <cp:contentType/>
  <cp:contentStatus/>
</cp:coreProperties>
</file>