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72" activeTab="0"/>
  </bookViews>
  <sheets>
    <sheet name="Кир.,1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8,70+0,66руб. Обслужив. Спец.счета по капюрем. = 6,36руб.</t>
        </r>
      </text>
    </comment>
  </commentList>
</comments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<sst xmlns="http://schemas.openxmlformats.org/spreadsheetml/2006/main" count="46" uniqueCount="45">
  <si>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</si>
  <si>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</si>
  <si>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</si>
  <si>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</si>
  <si>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</si>
  <si>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</si>
  <si>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</si>
  <si>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</si>
  <si>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</si>
  <si>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</si>
  <si>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</si>
  <si>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</si>
  <si>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</si>
  <si>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</si>
  <si>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</si>
  <si>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</si>
  <si>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</si>
  <si>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</si>
  <si>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</si>
  <si>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</si>
  <si>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</si>
  <si>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</si>
  <si>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</si>
  <si>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</si>
  <si>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</si>
  <si>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</si>
  <si>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</si>
  <si>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</si>
  <si>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</si>
  <si>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</si>
  <si>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</si>
  <si>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>3345,3 м2 (3293,6 м2 + 51,7 м2 )</t>
  </si>
  <si>
    <t xml:space="preserve">жилого дома  № 12    по ул. Кирова </t>
  </si>
  <si>
    <t>начисление</t>
  </si>
  <si>
    <t>площадь</t>
  </si>
  <si>
    <t>тариф действующий</t>
  </si>
  <si>
    <t>рублей</t>
  </si>
  <si>
    <t>за 2017  год</t>
  </si>
  <si>
    <t>в том числе</t>
  </si>
  <si>
    <t>КР(эл.энерг)</t>
  </si>
  <si>
    <t>КР(хол.вода)</t>
  </si>
  <si>
    <t>декабрь</t>
  </si>
  <si>
    <t>с01,07.2017г  СОИ(     вода )               0,04 руб./м2</t>
  </si>
  <si>
    <t>СОИ(     вода )               0,21 руб./м2</t>
  </si>
  <si>
    <t>СОИ(эл.энергия) 1,47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</si>
</sst>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41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7" fillId="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3">
        <row r="8">
          <cell r="C8">
            <v>31322.865999999998</v>
          </cell>
          <cell r="AE8">
            <v>77292.08</v>
          </cell>
        </row>
        <row r="9">
          <cell r="C9">
            <v>31322.865999999998</v>
          </cell>
          <cell r="AE9">
            <v>84920.99</v>
          </cell>
        </row>
        <row r="10">
          <cell r="C10">
            <v>48183.407</v>
          </cell>
          <cell r="AE10">
            <v>101243.71</v>
          </cell>
        </row>
        <row r="11">
          <cell r="C11">
            <v>36943.079999999994</v>
          </cell>
          <cell r="AE11">
            <v>95066.87</v>
          </cell>
        </row>
        <row r="12">
          <cell r="C12">
            <v>36943.079999999994</v>
          </cell>
          <cell r="AE12">
            <v>100500.78</v>
          </cell>
        </row>
        <row r="13">
          <cell r="C13">
            <v>36943.079999999994</v>
          </cell>
          <cell r="AE13">
            <v>100717.96</v>
          </cell>
        </row>
        <row r="14">
          <cell r="C14">
            <v>36383.09</v>
          </cell>
          <cell r="AE14">
            <v>106191.3</v>
          </cell>
        </row>
        <row r="15">
          <cell r="C15">
            <v>36374.299999999996</v>
          </cell>
          <cell r="AE15">
            <v>96854.39</v>
          </cell>
        </row>
        <row r="16">
          <cell r="C16">
            <v>36374.297</v>
          </cell>
          <cell r="AE16">
            <v>100628.02</v>
          </cell>
        </row>
        <row r="17">
          <cell r="C17">
            <v>36374.297</v>
          </cell>
          <cell r="AE17">
            <v>102090.86</v>
          </cell>
        </row>
        <row r="18">
          <cell r="C18">
            <v>36431.926999999996</v>
          </cell>
          <cell r="AE18">
            <v>100155.98</v>
          </cell>
        </row>
        <row r="19">
          <cell r="C19">
            <v>46643.847</v>
          </cell>
          <cell r="AE19">
            <v>105842.17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4.57421875" style="0" customWidth="1"/>
    <col min="2" max="4" width="9.8515625" style="0" customWidth="1"/>
    <col min="5" max="5" width="11.421875" style="0" customWidth="1"/>
    <col min="7" max="7" width="7.28125" style="0" customWidth="1"/>
    <col min="8" max="8" width="6.8515625" style="0" customWidth="1"/>
    <col min="9" max="9" width="6.28125" style="0" customWidth="1"/>
    <col min="10" max="10" width="7.140625" style="0" customWidth="1"/>
    <col min="11" max="11" width="7.8515625" style="0" customWidth="1"/>
    <col min="12" max="12" width="7.28125" style="0" customWidth="1"/>
    <col min="13" max="14" width="7.57421875" style="0" customWidth="1"/>
    <col min="16" max="16" width="10.7109375" style="0" customWidth="1"/>
    <col min="17" max="17" width="10.140625" style="0" customWidth="1"/>
  </cols>
  <sheetData>
    <row r="1" spans="1:16" ht="18.75">
      <c r="A1" s="2"/>
      <c r="B1" s="2"/>
      <c r="C1" s="2"/>
      <c r="D1" s="2"/>
      <c r="E1" s="32" t="s">
        <v>29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2"/>
      <c r="E2" s="32" t="s">
        <v>30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32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37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50" t="s">
        <v>34</v>
      </c>
      <c r="F6" s="50"/>
      <c r="G6" s="23" t="s">
        <v>31</v>
      </c>
      <c r="H6" s="23"/>
      <c r="I6" s="23"/>
      <c r="J6" s="22"/>
    </row>
    <row r="7" spans="1:17" ht="18">
      <c r="A7" s="3"/>
      <c r="B7" s="50"/>
      <c r="C7" s="50"/>
      <c r="D7" s="50"/>
      <c r="E7" s="50"/>
      <c r="F7" s="23"/>
      <c r="G7" s="23"/>
      <c r="H7" s="23"/>
      <c r="I7" s="22"/>
      <c r="J7" s="25"/>
      <c r="K7" s="25"/>
      <c r="L7" s="23"/>
      <c r="M7" s="23"/>
      <c r="N7" s="23"/>
      <c r="O7" s="33" t="s">
        <v>36</v>
      </c>
      <c r="P7" s="33"/>
      <c r="Q7" s="33"/>
    </row>
    <row r="8" spans="5:17" ht="12.75">
      <c r="E8" s="3"/>
      <c r="Q8" s="37" t="s">
        <v>26</v>
      </c>
    </row>
    <row r="9" ht="12.75">
      <c r="Q9" s="47"/>
    </row>
    <row r="10" spans="1:17" ht="12.75" customHeight="1">
      <c r="A10" s="34">
        <v>2017</v>
      </c>
      <c r="B10" s="40" t="s">
        <v>33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28</v>
      </c>
      <c r="Q10" s="47"/>
    </row>
    <row r="11" spans="1:17" ht="15" customHeight="1">
      <c r="A11" s="35"/>
      <c r="B11" s="38"/>
      <c r="C11" s="40" t="s">
        <v>2</v>
      </c>
      <c r="D11" s="45" t="s">
        <v>38</v>
      </c>
      <c r="E11" s="46"/>
      <c r="F11" s="49" t="s">
        <v>3</v>
      </c>
      <c r="G11" s="49"/>
      <c r="H11" s="49"/>
      <c r="I11" s="49"/>
      <c r="J11" s="49"/>
      <c r="K11" s="49"/>
      <c r="L11" s="49"/>
      <c r="M11" s="49"/>
      <c r="N11" s="49"/>
      <c r="O11" s="38"/>
      <c r="P11" s="38"/>
      <c r="Q11" s="47"/>
    </row>
    <row r="12" spans="1:17" ht="25.5">
      <c r="A12" s="36"/>
      <c r="B12" s="39"/>
      <c r="C12" s="44"/>
      <c r="D12" s="27" t="s">
        <v>39</v>
      </c>
      <c r="E12" s="28" t="s">
        <v>40</v>
      </c>
      <c r="F12" s="29" t="s">
        <v>4</v>
      </c>
      <c r="G12" s="29" t="s">
        <v>5</v>
      </c>
      <c r="H12" s="29" t="s">
        <v>12</v>
      </c>
      <c r="I12" s="30" t="s">
        <v>6</v>
      </c>
      <c r="J12" s="29" t="s">
        <v>7</v>
      </c>
      <c r="K12" s="29" t="s">
        <v>8</v>
      </c>
      <c r="L12" s="29" t="s">
        <v>9</v>
      </c>
      <c r="M12" s="29" t="s">
        <v>10</v>
      </c>
      <c r="N12" s="29" t="s">
        <v>11</v>
      </c>
      <c r="O12" s="39"/>
      <c r="P12" s="39"/>
      <c r="Q12" s="48"/>
    </row>
    <row r="13" spans="1:17" ht="12.75">
      <c r="A13" s="1" t="s">
        <v>13</v>
      </c>
      <c r="B13" s="4">
        <f>'[1]Кир 12'!$C$8</f>
        <v>31322.865999999998</v>
      </c>
      <c r="C13" s="4">
        <f>6.75*3293.6+6.7*51.7</f>
        <v>22578.19</v>
      </c>
      <c r="D13" s="4">
        <v>0</v>
      </c>
      <c r="E13" s="4">
        <v>0</v>
      </c>
      <c r="F13" s="1"/>
      <c r="G13" s="13"/>
      <c r="H13" s="20"/>
      <c r="I13" s="20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22578.19</v>
      </c>
      <c r="Q13" s="1">
        <f>'[1]Кир 12'!$AE$8</f>
        <v>77292.08</v>
      </c>
    </row>
    <row r="14" spans="1:17" ht="12.75">
      <c r="A14" s="1" t="s">
        <v>14</v>
      </c>
      <c r="B14" s="4">
        <f>'[1]Кир 12'!$C$9</f>
        <v>31322.865999999998</v>
      </c>
      <c r="C14" s="4">
        <f>6.75*3293.6+6.7*51.7</f>
        <v>22578.19</v>
      </c>
      <c r="D14" s="4">
        <v>0</v>
      </c>
      <c r="E14" s="4">
        <v>0</v>
      </c>
      <c r="F14" s="1"/>
      <c r="G14" s="13"/>
      <c r="H14" s="13"/>
      <c r="I14" s="13">
        <v>270</v>
      </c>
      <c r="J14" s="13"/>
      <c r="K14" s="13"/>
      <c r="L14" s="13"/>
      <c r="M14" s="13"/>
      <c r="N14" s="13"/>
      <c r="O14" s="1">
        <f aca="true" t="shared" si="0" ref="O14:O24">F14+G14+H14+I14+J14+K14+L14+M14+N14</f>
        <v>270</v>
      </c>
      <c r="P14" s="4">
        <f aca="true" t="shared" si="1" ref="P14:P24">C14+O14</f>
        <v>22848.19</v>
      </c>
      <c r="Q14" s="4">
        <f>'[1]Кир 12'!$AE$9</f>
        <v>84920.99</v>
      </c>
    </row>
    <row r="15" spans="1:17" ht="12.75">
      <c r="A15" s="1" t="s">
        <v>15</v>
      </c>
      <c r="B15" s="4">
        <f>'[1]Кир 12'!$C$10</f>
        <v>48183.407</v>
      </c>
      <c r="C15" s="4">
        <f>6.75*3293.6+6.7*51.7+(1.47+0.21)*3*3345.3</f>
        <v>39438.502</v>
      </c>
      <c r="D15" s="4">
        <f>4841.62*3</f>
        <v>14524.86</v>
      </c>
      <c r="E15" s="4">
        <f>691.69*3</f>
        <v>2075.07</v>
      </c>
      <c r="F15" s="1"/>
      <c r="G15" s="13">
        <v>720</v>
      </c>
      <c r="H15" s="13"/>
      <c r="I15" s="13"/>
      <c r="J15" s="13"/>
      <c r="K15" s="13"/>
      <c r="L15" s="13"/>
      <c r="M15" s="13"/>
      <c r="N15" s="13"/>
      <c r="O15" s="1">
        <f t="shared" si="0"/>
        <v>720</v>
      </c>
      <c r="P15" s="4">
        <f t="shared" si="1"/>
        <v>40158.502</v>
      </c>
      <c r="Q15" s="1">
        <f>'[1]Кир 12'!$AE$10</f>
        <v>101243.71</v>
      </c>
    </row>
    <row r="16" spans="1:17" ht="12.75">
      <c r="A16" s="1" t="s">
        <v>16</v>
      </c>
      <c r="B16" s="4">
        <f>'[1]Кир 12'!$C$11</f>
        <v>36943.079999999994</v>
      </c>
      <c r="C16" s="4">
        <f>6.75*3293.6+6.7*51.7+(1.47+0.21)*3345.3</f>
        <v>28198.293999999998</v>
      </c>
      <c r="D16" s="4">
        <v>4841.62</v>
      </c>
      <c r="E16" s="4">
        <v>691.69</v>
      </c>
      <c r="F16" s="1"/>
      <c r="G16" s="13"/>
      <c r="H16" s="13">
        <v>766</v>
      </c>
      <c r="I16" s="13"/>
      <c r="J16" s="13"/>
      <c r="K16" s="13"/>
      <c r="L16" s="13"/>
      <c r="M16" s="13"/>
      <c r="N16" s="13"/>
      <c r="O16" s="1">
        <f t="shared" si="0"/>
        <v>766</v>
      </c>
      <c r="P16" s="4">
        <f t="shared" si="1"/>
        <v>28964.293999999998</v>
      </c>
      <c r="Q16" s="1">
        <f>'[1]Кир 12'!$AE$11</f>
        <v>95066.87</v>
      </c>
    </row>
    <row r="17" spans="1:17" ht="12.75">
      <c r="A17" s="1" t="s">
        <v>17</v>
      </c>
      <c r="B17" s="4">
        <f>'[1]Кир 12'!$C$12</f>
        <v>36943.079999999994</v>
      </c>
      <c r="C17" s="4">
        <f>6.75*3293.6+6.7*51.7+(1.47+0.21)*3345.3</f>
        <v>28198.293999999998</v>
      </c>
      <c r="D17" s="4">
        <v>4841.62</v>
      </c>
      <c r="E17" s="4">
        <v>691.69</v>
      </c>
      <c r="F17" s="13">
        <f>782</f>
        <v>782</v>
      </c>
      <c r="G17" s="13"/>
      <c r="H17" s="13">
        <f>1149</f>
        <v>1149</v>
      </c>
      <c r="I17" s="13"/>
      <c r="J17" s="13"/>
      <c r="K17" s="13"/>
      <c r="L17" s="13"/>
      <c r="M17" s="13"/>
      <c r="N17" s="13"/>
      <c r="O17" s="1">
        <f t="shared" si="0"/>
        <v>1931</v>
      </c>
      <c r="P17" s="4">
        <f t="shared" si="1"/>
        <v>30129.293999999998</v>
      </c>
      <c r="Q17" s="18">
        <f>'[1]Кир 12'!$AE$12</f>
        <v>100500.78</v>
      </c>
    </row>
    <row r="18" spans="1:17" ht="12.75">
      <c r="A18" s="1" t="s">
        <v>18</v>
      </c>
      <c r="B18" s="4">
        <f>'[1]Кир 12'!$C$13</f>
        <v>36943.079999999994</v>
      </c>
      <c r="C18" s="4">
        <f>6.75*3293.6+6.7*51.7+(1.47+0.21)*3345.3</f>
        <v>28198.293999999998</v>
      </c>
      <c r="D18" s="4">
        <v>4841.62</v>
      </c>
      <c r="E18" s="4">
        <v>691.69</v>
      </c>
      <c r="F18" s="1"/>
      <c r="G18" s="13"/>
      <c r="H18" s="13"/>
      <c r="I18" s="13">
        <v>590</v>
      </c>
      <c r="J18" s="13">
        <v>9750</v>
      </c>
      <c r="K18" s="13"/>
      <c r="L18" s="13"/>
      <c r="M18" s="13"/>
      <c r="N18" s="13"/>
      <c r="O18" s="1">
        <f t="shared" si="0"/>
        <v>10340</v>
      </c>
      <c r="P18" s="4">
        <f t="shared" si="1"/>
        <v>38538.293999999994</v>
      </c>
      <c r="Q18" s="18">
        <f>'[1]Кир 12'!$AE$13</f>
        <v>100717.96</v>
      </c>
    </row>
    <row r="19" spans="1:17" ht="12.75">
      <c r="A19" s="1" t="s">
        <v>19</v>
      </c>
      <c r="B19" s="4">
        <f>'[1]Кир 12'!$C$14</f>
        <v>36383.09</v>
      </c>
      <c r="C19" s="4">
        <f>6.75*3293.6+6.7*51.7+(1.47+0.04)*3345.3</f>
        <v>27629.593</v>
      </c>
      <c r="D19" s="4">
        <v>4841.62</v>
      </c>
      <c r="E19" s="4">
        <v>131.7</v>
      </c>
      <c r="F19" s="1"/>
      <c r="G19" s="13"/>
      <c r="H19" s="13">
        <v>8300</v>
      </c>
      <c r="I19" s="13"/>
      <c r="J19" s="13"/>
      <c r="K19" s="13"/>
      <c r="L19" s="13"/>
      <c r="M19" s="13"/>
      <c r="N19" s="13"/>
      <c r="O19" s="1">
        <f t="shared" si="0"/>
        <v>8300</v>
      </c>
      <c r="P19" s="4">
        <f t="shared" si="1"/>
        <v>35929.593</v>
      </c>
      <c r="Q19" s="4">
        <f>'[1]Кир 12'!$AE$14</f>
        <v>106191.3</v>
      </c>
    </row>
    <row r="20" spans="1:17" ht="12.75">
      <c r="A20" s="1" t="s">
        <v>20</v>
      </c>
      <c r="B20" s="4">
        <f>'[1]Кир 12'!$C$15</f>
        <v>36374.299999999996</v>
      </c>
      <c r="C20" s="4">
        <f>6.75*3293.6+6.7*51.7+(1.47+0.04)*3345.3</f>
        <v>27629.593</v>
      </c>
      <c r="D20" s="4">
        <v>4841.62</v>
      </c>
      <c r="E20" s="4">
        <v>131.7</v>
      </c>
      <c r="F20" s="1"/>
      <c r="G20" s="13"/>
      <c r="H20" s="13"/>
      <c r="I20" s="13"/>
      <c r="J20" s="13"/>
      <c r="K20" s="13"/>
      <c r="L20" s="13"/>
      <c r="M20" s="13">
        <v>1506</v>
      </c>
      <c r="N20" s="13"/>
      <c r="O20" s="1">
        <f t="shared" si="0"/>
        <v>1506</v>
      </c>
      <c r="P20" s="4">
        <f t="shared" si="1"/>
        <v>29135.593</v>
      </c>
      <c r="Q20" s="4">
        <f>'[1]Кир 12'!$AE$15</f>
        <v>96854.39</v>
      </c>
    </row>
    <row r="21" spans="1:17" ht="12.75">
      <c r="A21" s="1" t="s">
        <v>21</v>
      </c>
      <c r="B21" s="4">
        <f>'[1]Кир 12'!$C$16</f>
        <v>36374.297</v>
      </c>
      <c r="C21" s="4">
        <f>6.75*3293.6+6.7*51.7+(1.47+0.04)*3345.3</f>
        <v>27629.593</v>
      </c>
      <c r="D21" s="4">
        <v>4841.62</v>
      </c>
      <c r="E21" s="4">
        <v>131.7</v>
      </c>
      <c r="F21" s="1">
        <v>4150</v>
      </c>
      <c r="G21" s="13"/>
      <c r="H21" s="13">
        <v>8700</v>
      </c>
      <c r="I21" s="13"/>
      <c r="J21" s="13"/>
      <c r="K21" s="13"/>
      <c r="L21" s="13"/>
      <c r="M21" s="13">
        <v>2884</v>
      </c>
      <c r="N21" s="13"/>
      <c r="O21" s="1">
        <f t="shared" si="0"/>
        <v>15734</v>
      </c>
      <c r="P21" s="4">
        <f t="shared" si="1"/>
        <v>43363.593</v>
      </c>
      <c r="Q21" s="4">
        <f>'[1]Кир 12'!$AE$16</f>
        <v>100628.02</v>
      </c>
    </row>
    <row r="22" spans="1:17" ht="12.75">
      <c r="A22" s="1" t="s">
        <v>22</v>
      </c>
      <c r="B22" s="4">
        <f>'[1]Кир 12'!$C$17</f>
        <v>36374.297</v>
      </c>
      <c r="C22" s="4">
        <f>6.75*3293.6+6.7*51.7+(1.47+0.04)*3345.3</f>
        <v>27629.593</v>
      </c>
      <c r="D22" s="4">
        <v>4841.62</v>
      </c>
      <c r="E22" s="4">
        <v>131.7</v>
      </c>
      <c r="F22" s="1"/>
      <c r="G22" s="13"/>
      <c r="H22" s="13"/>
      <c r="I22" s="13"/>
      <c r="J22" s="13"/>
      <c r="K22" s="13">
        <f>17356+15000</f>
        <v>32356</v>
      </c>
      <c r="L22" s="13"/>
      <c r="M22" s="13"/>
      <c r="N22" s="13"/>
      <c r="O22" s="1">
        <f t="shared" si="0"/>
        <v>32356</v>
      </c>
      <c r="P22" s="4">
        <f t="shared" si="1"/>
        <v>59985.593</v>
      </c>
      <c r="Q22" s="19">
        <f>'[1]Кир 12'!$AE$17</f>
        <v>102090.86</v>
      </c>
    </row>
    <row r="23" spans="1:17" ht="12.75">
      <c r="A23" s="1" t="s">
        <v>23</v>
      </c>
      <c r="B23" s="4">
        <f>'[1]Кир 12'!$C$18</f>
        <v>36431.926999999996</v>
      </c>
      <c r="C23" s="4">
        <f>6.75*3293.6+6.7*51.7+(1.47+0.04)*3345.3</f>
        <v>27629.593</v>
      </c>
      <c r="D23" s="4">
        <v>4841.62</v>
      </c>
      <c r="E23" s="4">
        <v>131.7</v>
      </c>
      <c r="F23" s="1"/>
      <c r="G23" s="13">
        <v>160</v>
      </c>
      <c r="H23" s="13"/>
      <c r="I23" s="13"/>
      <c r="J23" s="13"/>
      <c r="K23" s="13"/>
      <c r="L23" s="13"/>
      <c r="M23" s="13"/>
      <c r="N23" s="13"/>
      <c r="O23" s="1">
        <f t="shared" si="0"/>
        <v>160</v>
      </c>
      <c r="P23" s="4">
        <f t="shared" si="1"/>
        <v>27789.593</v>
      </c>
      <c r="Q23" s="18">
        <f>'[1]Кир 12'!$AE$18</f>
        <v>100155.98</v>
      </c>
    </row>
    <row r="24" spans="1:17" ht="12.75">
      <c r="A24" s="1" t="s">
        <v>24</v>
      </c>
      <c r="B24" s="4">
        <f>'[1]Кир 12'!$C$19</f>
        <v>46643.847</v>
      </c>
      <c r="C24" s="4">
        <f>9.17*3293.6+6.7*51.7+(1.47+0.04)*3345.3</f>
        <v>35600.104999999996</v>
      </c>
      <c r="D24" s="4">
        <v>4841.62</v>
      </c>
      <c r="E24" s="4">
        <v>131.7</v>
      </c>
      <c r="F24" s="1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35600.104999999996</v>
      </c>
      <c r="Q24" s="19">
        <f>'[1]Кир 12'!$AE$19</f>
        <v>105842.17</v>
      </c>
    </row>
    <row r="25" spans="5:17" ht="12.75">
      <c r="E25" s="5"/>
      <c r="F25" s="5"/>
      <c r="G25" s="1"/>
      <c r="H25" s="5"/>
      <c r="I25" s="5"/>
      <c r="J25" s="5"/>
      <c r="K25" s="5"/>
      <c r="L25" s="14"/>
      <c r="M25" s="14"/>
      <c r="N25" s="14"/>
      <c r="O25" s="1"/>
      <c r="P25" s="4"/>
      <c r="Q25" s="1"/>
    </row>
    <row r="26" spans="1:17" ht="12.75">
      <c r="A26" s="6" t="s">
        <v>25</v>
      </c>
      <c r="B26" s="12">
        <f>SUM(B13:B25)</f>
        <v>450240.13700000005</v>
      </c>
      <c r="C26" s="12">
        <f>SUM(C13:C25)</f>
        <v>342937.834</v>
      </c>
      <c r="D26" s="12">
        <f>SUM(D13:D25)</f>
        <v>58099.44000000001</v>
      </c>
      <c r="E26" s="6">
        <f aca="true" t="shared" si="2" ref="E26:O26">E13+E14+E15+E16+E17+E18+E19+E20+E21+E22+E23+E24</f>
        <v>4940.339999999999</v>
      </c>
      <c r="F26" s="6">
        <f t="shared" si="2"/>
        <v>4932</v>
      </c>
      <c r="G26" s="6">
        <f t="shared" si="2"/>
        <v>880</v>
      </c>
      <c r="H26" s="6">
        <f t="shared" si="2"/>
        <v>18915</v>
      </c>
      <c r="I26" s="6">
        <f t="shared" si="2"/>
        <v>860</v>
      </c>
      <c r="J26" s="6">
        <f t="shared" si="2"/>
        <v>9750</v>
      </c>
      <c r="K26" s="6">
        <f t="shared" si="2"/>
        <v>32356</v>
      </c>
      <c r="L26" s="6">
        <f t="shared" si="2"/>
        <v>0</v>
      </c>
      <c r="M26" s="6">
        <f t="shared" si="2"/>
        <v>4390</v>
      </c>
      <c r="N26" s="6">
        <f t="shared" si="2"/>
        <v>0</v>
      </c>
      <c r="O26" s="6">
        <f t="shared" si="2"/>
        <v>72083</v>
      </c>
      <c r="P26" s="21">
        <f>SUM(P13:P25)</f>
        <v>415020.834</v>
      </c>
      <c r="Q26" s="1"/>
    </row>
    <row r="27" spans="1:7" ht="12.75">
      <c r="A27" s="3"/>
      <c r="B27" s="3"/>
      <c r="C27" s="3"/>
      <c r="D27" s="3"/>
      <c r="G27" s="3"/>
    </row>
    <row r="28" spans="1:16" ht="12.75">
      <c r="A28" s="3"/>
      <c r="B28" s="3"/>
      <c r="C28" s="3"/>
      <c r="D28" s="3"/>
      <c r="E28" s="15">
        <f>6.09+0.66</f>
        <v>6.75</v>
      </c>
      <c r="F28" s="10"/>
      <c r="G28" s="24" t="s">
        <v>27</v>
      </c>
      <c r="H28" s="24"/>
      <c r="J28" s="15">
        <v>9.17</v>
      </c>
      <c r="P28" s="10"/>
    </row>
    <row r="29" spans="1:10" ht="12.75">
      <c r="A29" s="7"/>
      <c r="B29" s="7"/>
      <c r="C29" s="7"/>
      <c r="D29" s="7"/>
      <c r="E29" s="15">
        <v>2.61</v>
      </c>
      <c r="F29" s="3"/>
      <c r="G29" s="24" t="s">
        <v>3</v>
      </c>
      <c r="H29" s="24"/>
      <c r="J29" s="15">
        <v>3.28</v>
      </c>
    </row>
    <row r="30" spans="1:12" ht="12.75">
      <c r="A30" s="7"/>
      <c r="B30" s="7"/>
      <c r="C30" s="7"/>
      <c r="D30" s="7"/>
      <c r="E30" s="16">
        <f>SUM(E28:E29)</f>
        <v>9.36</v>
      </c>
      <c r="F30" s="31" t="s">
        <v>35</v>
      </c>
      <c r="G30" s="31"/>
      <c r="H30" s="31"/>
      <c r="I30" s="17"/>
      <c r="J30" s="26">
        <f>SUM(J28:J29)</f>
        <v>12.45</v>
      </c>
      <c r="K30" t="s">
        <v>41</v>
      </c>
      <c r="L30" s="17"/>
    </row>
    <row r="31" spans="1:4" ht="12.75">
      <c r="A31" s="7"/>
      <c r="B31" s="7"/>
      <c r="C31" s="7"/>
      <c r="D31" s="7"/>
    </row>
    <row r="32" spans="8:11" ht="12.75">
      <c r="H32" s="17" t="s">
        <v>44</v>
      </c>
      <c r="I32" s="17"/>
      <c r="J32" s="17"/>
      <c r="K32" s="17"/>
    </row>
    <row r="33" spans="1:11" ht="12" customHeight="1">
      <c r="A33" s="8"/>
      <c r="B33" s="8"/>
      <c r="C33" s="8"/>
      <c r="D33" s="8"/>
      <c r="F33" s="3"/>
      <c r="H33" s="17" t="s">
        <v>43</v>
      </c>
      <c r="I33" s="17"/>
      <c r="J33" s="17"/>
      <c r="K33" s="17"/>
    </row>
    <row r="34" spans="1:11" ht="12.75">
      <c r="A34" s="9"/>
      <c r="B34" s="9"/>
      <c r="C34" s="9"/>
      <c r="D34" s="9"/>
      <c r="E34" s="15"/>
      <c r="F34" s="10"/>
      <c r="G34" s="26" t="s">
        <v>42</v>
      </c>
      <c r="H34" s="26"/>
      <c r="I34" s="26"/>
      <c r="J34" s="26"/>
      <c r="K34" s="26"/>
    </row>
    <row r="35" spans="1:6" ht="12.75">
      <c r="A35" s="9"/>
      <c r="B35" s="9"/>
      <c r="C35" s="9"/>
      <c r="D35" s="9"/>
      <c r="E35" s="15"/>
      <c r="F35" s="3"/>
    </row>
    <row r="36" spans="1:10" ht="12.75">
      <c r="A36" s="11"/>
      <c r="B36" s="11"/>
      <c r="C36" s="11"/>
      <c r="D36" s="11"/>
      <c r="E36" s="16"/>
      <c r="F36" s="17"/>
      <c r="G36" s="17"/>
      <c r="H36" s="17"/>
      <c r="I36" s="17"/>
      <c r="J36" s="17"/>
    </row>
  </sheetData>
  <sheetProtection/>
  <mergeCells count="17">
    <mergeCell ref="Q8:Q12"/>
    <mergeCell ref="P10:P12"/>
    <mergeCell ref="A10:A12"/>
    <mergeCell ref="F11:N11"/>
    <mergeCell ref="C10:N10"/>
    <mergeCell ref="C11:C12"/>
    <mergeCell ref="D11:E11"/>
    <mergeCell ref="F30:H30"/>
    <mergeCell ref="E1:P1"/>
    <mergeCell ref="E2:P2"/>
    <mergeCell ref="E3:P3"/>
    <mergeCell ref="E4:P4"/>
    <mergeCell ref="B7:E7"/>
    <mergeCell ref="E6:F6"/>
    <mergeCell ref="O7:Q7"/>
    <mergeCell ref="O10:O12"/>
    <mergeCell ref="B10:B12"/>
  </mergeCells>
  <printOptions/>
  <pageMargins left="0" right="0" top="0.984251968503937" bottom="0" header="0" footer="0"/>
  <pageSetup horizontalDpi="600" verticalDpi="6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2018-07-23T07:28:22Z</dcterms:modified>
  <cp:category/>
  <cp:version/>
  <cp:contentType/>
  <cp:contentStatus/>
</cp:coreProperties>
</file>