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65" windowHeight="11595" activeTab="0"/>
  </bookViews>
  <sheets>
    <sheet name="Раб,38" sheetId="1" r:id="rId1"/>
  </sheets>
  <externalReferences>
    <externalReference r:id="rId4"/>
    <externalReference r:id="rId5"/>
  </externalReferences>
  <definedNames>
    <definedName name="Введенные_значения">IF(Сум_кред*Проц_став*Год_кред*Нач_кред&gt;0,1,0)</definedName>
    <definedName name="Год_кред">#REF!</definedName>
    <definedName name="Данные">#REF!</definedName>
    <definedName name="Дат_опл">#REF!</definedName>
    <definedName name="Дат_плат">DATE(YEAR(Нач_кред),MONTH(Нач_кред)+Payment_Number,DAY(Нач_кред))</definedName>
    <definedName name="Доп_плат">#REF!</definedName>
    <definedName name="Кон_сал">#REF!</definedName>
    <definedName name="Нак_проц">#REF!</definedName>
    <definedName name="Нач_кред">#REF!</definedName>
    <definedName name="Нач_сал">#REF!</definedName>
    <definedName name="Ном_плат">#REF!</definedName>
    <definedName name="Осн_сум">#REF!</definedName>
    <definedName name="План_доп_плат">#REF!</definedName>
    <definedName name="План_мес_плат">#REF!</definedName>
    <definedName name="План_плат">#REF!</definedName>
    <definedName name="План_проц_став">#REF!</definedName>
    <definedName name="Полн_печ">#REF!</definedName>
    <definedName name="Посл_строка">IF(Введенные_значения,Строка_заг+Число_платежей,Строка_заг)</definedName>
    <definedName name="Проц">#REF!</definedName>
    <definedName name="Проц_став">#REF!</definedName>
    <definedName name="Сброс_обл_печати">OFFSET(Полн_печ,0,0,Посл_строка)</definedName>
    <definedName name="Строка_заг">ROW(#REF!)</definedName>
    <definedName name="Сум_кред">#REF!</definedName>
    <definedName name="Сум_плат">#REF!</definedName>
    <definedName name="Сум_проц">#REF!</definedName>
    <definedName name="Чис_плат_в_год">#REF!</definedName>
    <definedName name="Число_платежей">MATCH(0.01,Кон_сал,-1)+1</definedName>
  </definedNames>
  <calcPr fullCalcOnLoad="1"/>
</workbook>
</file>

<file path=xl/sharedStrings.xml><?xml version="1.0" encoding="utf-8"?>
<sst xmlns="http://schemas.openxmlformats.org/spreadsheetml/2006/main" count="41" uniqueCount="40">
  <si>
    <t xml:space="preserve">                                                                         Л И Ц Е В О Й   С Ч Е Т</t>
  </si>
  <si>
    <t>Отчет о выполнении</t>
  </si>
  <si>
    <t xml:space="preserve">по содержанию и текущему ремонту многоквартирного </t>
  </si>
  <si>
    <t>жилого дома  № 38   по ул. Рабочая</t>
  </si>
  <si>
    <t>за 2016  год</t>
  </si>
  <si>
    <t>площадь</t>
  </si>
  <si>
    <t>2750,2 м2</t>
  </si>
  <si>
    <t>рублей</t>
  </si>
  <si>
    <t>Задолженность на конец месяца по РКЦ</t>
  </si>
  <si>
    <t>начисление</t>
  </si>
  <si>
    <t>РАСХОД</t>
  </si>
  <si>
    <t>Всего за тект. рем</t>
  </si>
  <si>
    <t>ИТОГ</t>
  </si>
  <si>
    <t>Содержание</t>
  </si>
  <si>
    <t>текущий ремонт</t>
  </si>
  <si>
    <t>отопление</t>
  </si>
  <si>
    <t>ХВС</t>
  </si>
  <si>
    <t>ЭС</t>
  </si>
  <si>
    <t>канализ</t>
  </si>
  <si>
    <t>кровля</t>
  </si>
  <si>
    <t>фасад</t>
  </si>
  <si>
    <t>подъезды</t>
  </si>
  <si>
    <t>дымоход</t>
  </si>
  <si>
    <t>благоуст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</si>
  <si>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</si>
  <si>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</si>
  <si>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</si>
  <si>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</si>
  <si>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</si>
  <si>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</si>
  <si>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</si>
  <si>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</si>
  <si>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</si>
  <si>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</si>
  <si>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</si>
  <si>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</si>
  <si>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</si>
  <si>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содержание</t>
  </si>
  <si>
    <t>тариф действ.</t>
  </si>
  <si>
    <t>с01,05,15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</si>
</sst>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_-* \-#,##0.00\ &quot;р.&quot;;_-* &quot;-&quot;??\ &quot;р.&quot;_-;_-@_-"/>
    <numFmt numFmtId="165" formatCode="0_)"/>
    <numFmt numFmtId="166" formatCode="0.00?%_)"/>
    <numFmt numFmtId="167" formatCode="0.0"/>
    <numFmt numFmtId="168" formatCode="0.000"/>
    <numFmt numFmtId="169" formatCode="0.0000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gency FB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2"/>
      <name val="Agency FB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Agency FB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Calibri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Sylfaen"/>
      <family val="1"/>
    </font>
    <font>
      <sz val="14"/>
      <name val="Arial"/>
      <family val="2"/>
    </font>
    <font>
      <b/>
      <sz val="10"/>
      <name val="Arial Cyr"/>
      <family val="0"/>
    </font>
    <font>
      <b/>
      <sz val="12"/>
      <name val="Sylfaen"/>
      <family val="1"/>
    </font>
    <font>
      <sz val="12"/>
      <name val="Arial"/>
      <family val="2"/>
    </font>
    <font>
      <b/>
      <sz val="11"/>
      <name val="Times New Roman"/>
      <family val="1"/>
    </font>
    <font>
      <b/>
      <sz val="11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i/>
      <u val="single"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2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8" borderId="1" applyNumberFormat="0" applyAlignment="0" applyProtection="0"/>
    <xf numFmtId="0" fontId="5" fillId="8" borderId="1" applyNumberFormat="0" applyAlignment="0" applyProtection="0"/>
    <xf numFmtId="0" fontId="6" fillId="21" borderId="2" applyNumberFormat="0" applyAlignment="0" applyProtection="0"/>
    <xf numFmtId="0" fontId="7" fillId="21" borderId="1" applyNumberFormat="0" applyAlignment="0" applyProtection="0"/>
    <xf numFmtId="0" fontId="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2" borderId="7" applyNumberFormat="0" applyAlignment="0" applyProtection="0"/>
    <xf numFmtId="0" fontId="1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16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25" fillId="0" borderId="12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0" fontId="0" fillId="0" borderId="18" xfId="0" applyBorder="1" applyAlignment="1">
      <alignment/>
    </xf>
    <xf numFmtId="0" fontId="0" fillId="25" borderId="13" xfId="0" applyFill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25" fillId="0" borderId="13" xfId="0" applyFont="1" applyFill="1" applyBorder="1" applyAlignment="1">
      <alignment/>
    </xf>
    <xf numFmtId="0" fontId="25" fillId="25" borderId="13" xfId="0" applyFont="1" applyFill="1" applyBorder="1" applyAlignment="1">
      <alignment/>
    </xf>
    <xf numFmtId="0" fontId="25" fillId="0" borderId="13" xfId="0" applyFont="1" applyBorder="1" applyAlignment="1">
      <alignment/>
    </xf>
    <xf numFmtId="2" fontId="25" fillId="0" borderId="13" xfId="0" applyNumberFormat="1" applyFont="1" applyBorder="1" applyAlignment="1">
      <alignment/>
    </xf>
    <xf numFmtId="0" fontId="30" fillId="0" borderId="13" xfId="0" applyFont="1" applyBorder="1" applyAlignment="1">
      <alignment/>
    </xf>
    <xf numFmtId="2" fontId="30" fillId="0" borderId="13" xfId="0" applyNumberFormat="1" applyFont="1" applyBorder="1" applyAlignment="1">
      <alignment/>
    </xf>
    <xf numFmtId="0" fontId="30" fillId="0" borderId="0" xfId="0" applyFont="1" applyBorder="1" applyAlignment="1">
      <alignment/>
    </xf>
    <xf numFmtId="0" fontId="0" fillId="0" borderId="0" xfId="0" applyAlignment="1">
      <alignment horizontal="center"/>
    </xf>
    <xf numFmtId="0" fontId="25" fillId="0" borderId="0" xfId="0" applyFont="1" applyBorder="1" applyAlignment="1">
      <alignment/>
    </xf>
    <xf numFmtId="0" fontId="31" fillId="0" borderId="0" xfId="0" applyFont="1" applyBorder="1" applyAlignment="1">
      <alignment/>
    </xf>
    <xf numFmtId="2" fontId="0" fillId="0" borderId="0" xfId="0" applyNumberFormat="1" applyAlignment="1">
      <alignment/>
    </xf>
    <xf numFmtId="0" fontId="25" fillId="0" borderId="0" xfId="0" applyFont="1" applyFill="1" applyBorder="1" applyAlignment="1">
      <alignment/>
    </xf>
    <xf numFmtId="0" fontId="3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3 2" xfId="18"/>
    <cellStyle name="20% - Акцент3_Для  стенда 2016 Лиц счет 2 Содерж.Тек.рем.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вод  2" xfId="42"/>
    <cellStyle name="Вывод" xfId="43"/>
    <cellStyle name="Вычисление" xfId="44"/>
    <cellStyle name="Вычисление 2" xfId="45"/>
    <cellStyle name="Currency" xfId="46"/>
    <cellStyle name="Currency [0]" xfId="47"/>
    <cellStyle name="Денежный 2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3;&#1103;%20%20&#1089;&#1090;&#1077;&#1085;&#1076;&#1072;%202016%20&#1051;&#1080;&#1094;%20&#1089;&#1095;&#1077;&#1090;%202%20&#1057;&#1086;&#1076;&#1077;&#1088;&#1078;.&#1058;&#1077;&#1082;.&#1088;&#1077;&#1084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99;&#1077;%20&#1089;&#1095;&#1077;&#1090;&#1072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.Мар,5 (2)"/>
      <sheetName val="Лиц.счетСвод"/>
      <sheetName val="Дим8"/>
      <sheetName val="Дим10"/>
      <sheetName val="Дим12"/>
      <sheetName val="Дим14"/>
      <sheetName val="К.Марк,1"/>
      <sheetName val="К.Марк,2"/>
      <sheetName val="К.Мар,3"/>
      <sheetName val="К.Мар,4"/>
      <sheetName val="К.Мар,5"/>
      <sheetName val="К.Мар,6"/>
      <sheetName val="К.Мар,7"/>
      <sheetName val="К.Мар,8"/>
      <sheetName val="К.Марк,9"/>
      <sheetName val="К.Марк,11"/>
      <sheetName val="К.Марк,13"/>
      <sheetName val="К.Мар,15"/>
      <sheetName val="Кир,1."/>
      <sheetName val="Кир,2"/>
      <sheetName val="Кир.8"/>
      <sheetName val="Кир.,4"/>
      <sheetName val="Кир.,12"/>
      <sheetName val="Кир,14"/>
      <sheetName val="Нефтян,13"/>
      <sheetName val="Нефтян,17"/>
      <sheetName val="Нефтян,36"/>
      <sheetName val="Нефтян,38"/>
      <sheetName val="Октябр,4"/>
      <sheetName val="Октяб,7"/>
      <sheetName val="Октяб,9"/>
      <sheetName val="Октяб,8"/>
      <sheetName val="Октябр,10"/>
      <sheetName val="Октябр,11"/>
      <sheetName val="Октябр,12"/>
      <sheetName val="Октябр,13"/>
      <sheetName val="Октяб,14"/>
      <sheetName val="Октяб,15"/>
      <sheetName val="Октяб,16"/>
      <sheetName val="Октяб,17"/>
      <sheetName val="Октяб,19"/>
      <sheetName val="Раб,23"/>
      <sheetName val="Раб,25"/>
      <sheetName val="Раб,27"/>
      <sheetName val="Раб.36"/>
      <sheetName val="Раб,38"/>
      <sheetName val="Раб,40"/>
      <sheetName val="Раб,42"/>
      <sheetName val="Школьн,1"/>
      <sheetName val="Школьн,3"/>
      <sheetName val="Школьн,7"/>
      <sheetName val="Ленин,18"/>
      <sheetName val="Димитрова37"/>
      <sheetName val="Октябр29"/>
      <sheetName val="Октябр22"/>
      <sheetName val="Свод"/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16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2А"/>
      <sheetName val="Кир 4"/>
      <sheetName val="Кир 12"/>
      <sheetName val="Кир 8"/>
      <sheetName val="Кир 14"/>
      <sheetName val="Нефт 13"/>
      <sheetName val="Нефт 17"/>
      <sheetName val="Нефт 36А"/>
      <sheetName val="Нефт 38"/>
      <sheetName val="Окт 4"/>
      <sheetName val="Окт 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Раб 40"/>
      <sheetName val="Раб 42"/>
      <sheetName val="Шк 1"/>
      <sheetName val="Шк 3"/>
      <sheetName val="Шк 7"/>
      <sheetName val="Лен18"/>
      <sheetName val="Окт 29"/>
      <sheetName val="Димитр37"/>
      <sheetName val="Окт 22"/>
    </sheetNames>
    <sheetDataSet>
      <sheetData sheetId="47">
        <row r="8">
          <cell r="AE8">
            <v>48959.98</v>
          </cell>
        </row>
        <row r="9">
          <cell r="AE9">
            <v>52251.64</v>
          </cell>
        </row>
        <row r="10">
          <cell r="AE10">
            <v>54342.59</v>
          </cell>
        </row>
        <row r="11">
          <cell r="AE11">
            <v>57284.59</v>
          </cell>
        </row>
        <row r="12">
          <cell r="AE12">
            <v>56541.07</v>
          </cell>
        </row>
        <row r="13">
          <cell r="AE13">
            <v>56404.85</v>
          </cell>
        </row>
        <row r="14">
          <cell r="AE14">
            <v>59433</v>
          </cell>
        </row>
        <row r="15">
          <cell r="AE15">
            <v>62756.88</v>
          </cell>
        </row>
        <row r="16">
          <cell r="AE16">
            <v>57690.24</v>
          </cell>
        </row>
        <row r="17">
          <cell r="AE17">
            <v>50469.86</v>
          </cell>
        </row>
        <row r="18">
          <cell r="AE18">
            <v>48194.08</v>
          </cell>
        </row>
        <row r="19">
          <cell r="AE19">
            <v>45305.18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6">
      <selection activeCell="E13" sqref="E13:L23"/>
    </sheetView>
  </sheetViews>
  <sheetFormatPr defaultColWidth="9.140625" defaultRowHeight="12.75"/>
  <cols>
    <col min="1" max="2" width="11.57421875" style="0" customWidth="1"/>
    <col min="3" max="3" width="10.57421875" style="0" customWidth="1"/>
    <col min="8" max="8" width="9.57421875" style="0" bestFit="1" customWidth="1"/>
    <col min="14" max="14" width="11.421875" style="0" customWidth="1"/>
  </cols>
  <sheetData>
    <row r="1" spans="1:14" ht="18.75">
      <c r="A1" s="1" t="s">
        <v>0</v>
      </c>
      <c r="B1" s="1"/>
      <c r="C1" s="2" t="s">
        <v>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>
      <c r="A2" s="1"/>
      <c r="B2" s="1"/>
      <c r="C2" s="2" t="s">
        <v>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8.75">
      <c r="A3" s="1"/>
      <c r="B3" s="1"/>
      <c r="C3" s="2" t="s">
        <v>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8.75">
      <c r="A4" s="1"/>
      <c r="B4" s="1"/>
      <c r="C4" s="2" t="s">
        <v>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5" ht="15">
      <c r="A5" s="1"/>
      <c r="B5" s="1"/>
      <c r="E5" s="3"/>
    </row>
    <row r="6" spans="1:8" ht="18">
      <c r="A6" s="1"/>
      <c r="B6" s="1"/>
      <c r="C6" s="4" t="s">
        <v>5</v>
      </c>
      <c r="D6" s="4"/>
      <c r="E6" s="5" t="s">
        <v>6</v>
      </c>
      <c r="F6" s="5"/>
      <c r="G6" s="5"/>
      <c r="H6" s="5"/>
    </row>
    <row r="7" spans="1:15" ht="18">
      <c r="A7" s="6"/>
      <c r="B7" s="6"/>
      <c r="C7" s="7"/>
      <c r="D7" s="7"/>
      <c r="E7" s="7"/>
      <c r="F7" s="7"/>
      <c r="G7" s="8"/>
      <c r="H7" s="8"/>
      <c r="J7" s="7"/>
      <c r="K7" s="7"/>
      <c r="L7" s="7"/>
      <c r="M7" s="5" t="s">
        <v>7</v>
      </c>
      <c r="N7" s="5"/>
      <c r="O7" s="5"/>
    </row>
    <row r="8" spans="3:15" ht="12.75">
      <c r="C8" s="3"/>
      <c r="O8" s="9" t="s">
        <v>8</v>
      </c>
    </row>
    <row r="9" ht="12.75">
      <c r="O9" s="10"/>
    </row>
    <row r="10" spans="1:15" ht="12.75" customHeight="1">
      <c r="A10" s="11">
        <v>2016</v>
      </c>
      <c r="B10" s="12" t="s">
        <v>9</v>
      </c>
      <c r="C10" s="13" t="s">
        <v>10</v>
      </c>
      <c r="D10" s="13"/>
      <c r="E10" s="13"/>
      <c r="F10" s="13"/>
      <c r="G10" s="13"/>
      <c r="H10" s="13"/>
      <c r="I10" s="13"/>
      <c r="J10" s="13"/>
      <c r="K10" s="13"/>
      <c r="L10" s="13"/>
      <c r="M10" s="9" t="s">
        <v>11</v>
      </c>
      <c r="N10" s="9" t="s">
        <v>12</v>
      </c>
      <c r="O10" s="10"/>
    </row>
    <row r="11" spans="1:15" ht="15">
      <c r="A11" s="14"/>
      <c r="B11" s="15"/>
      <c r="C11" s="12" t="s">
        <v>13</v>
      </c>
      <c r="D11" s="16" t="s">
        <v>14</v>
      </c>
      <c r="E11" s="16"/>
      <c r="F11" s="16"/>
      <c r="G11" s="16"/>
      <c r="H11" s="16"/>
      <c r="I11" s="16"/>
      <c r="J11" s="16"/>
      <c r="K11" s="16"/>
      <c r="L11" s="16"/>
      <c r="M11" s="17"/>
      <c r="N11" s="17"/>
      <c r="O11" s="10"/>
    </row>
    <row r="12" spans="1:15" ht="12.75">
      <c r="A12" s="18"/>
      <c r="B12" s="19"/>
      <c r="C12" s="20"/>
      <c r="D12" s="21" t="s">
        <v>15</v>
      </c>
      <c r="E12" s="21" t="s">
        <v>16</v>
      </c>
      <c r="F12" s="21" t="s">
        <v>17</v>
      </c>
      <c r="G12" s="22" t="s">
        <v>18</v>
      </c>
      <c r="H12" s="21" t="s">
        <v>19</v>
      </c>
      <c r="I12" s="21" t="s">
        <v>20</v>
      </c>
      <c r="J12" s="21" t="s">
        <v>21</v>
      </c>
      <c r="K12" s="21" t="s">
        <v>22</v>
      </c>
      <c r="L12" s="21" t="s">
        <v>23</v>
      </c>
      <c r="M12" s="19"/>
      <c r="N12" s="19"/>
      <c r="O12" s="23"/>
    </row>
    <row r="13" spans="1:15" ht="12.75">
      <c r="A13" s="24" t="s">
        <v>24</v>
      </c>
      <c r="B13" s="25">
        <f aca="true" t="shared" si="0" ref="B13:B24">10.43*2750.2</f>
        <v>28684.585999999996</v>
      </c>
      <c r="C13" s="25">
        <f aca="true" t="shared" si="1" ref="C13:C24">7.53*2750.2</f>
        <v>20709.005999999998</v>
      </c>
      <c r="D13" s="24"/>
      <c r="E13" s="24"/>
      <c r="F13" s="26"/>
      <c r="G13" s="26"/>
      <c r="H13" s="24"/>
      <c r="I13" s="27"/>
      <c r="J13" s="27"/>
      <c r="K13" s="27"/>
      <c r="L13" s="24">
        <f>3750+750</f>
        <v>4500</v>
      </c>
      <c r="M13" s="24">
        <f aca="true" t="shared" si="2" ref="M13:M24">D13+E13+F13+G13+H13+I13+J13+K13+L13</f>
        <v>4500</v>
      </c>
      <c r="N13" s="25">
        <f aca="true" t="shared" si="3" ref="N13:N24">C13+M13</f>
        <v>25209.005999999998</v>
      </c>
      <c r="O13" s="28">
        <f>'[2]Раб 38'!$AE$8</f>
        <v>48959.98</v>
      </c>
    </row>
    <row r="14" spans="1:15" ht="12.75">
      <c r="A14" s="24" t="s">
        <v>25</v>
      </c>
      <c r="B14" s="25">
        <f t="shared" si="0"/>
        <v>28684.585999999996</v>
      </c>
      <c r="C14" s="25">
        <f t="shared" si="1"/>
        <v>20709.005999999998</v>
      </c>
      <c r="D14" s="24"/>
      <c r="E14" s="27"/>
      <c r="F14" s="27"/>
      <c r="G14" s="27"/>
      <c r="H14" s="27"/>
      <c r="I14" s="27"/>
      <c r="J14" s="27">
        <f>1149+575</f>
        <v>1724</v>
      </c>
      <c r="K14" s="27"/>
      <c r="L14" s="27"/>
      <c r="M14" s="24">
        <f t="shared" si="2"/>
        <v>1724</v>
      </c>
      <c r="N14" s="25">
        <f t="shared" si="3"/>
        <v>22433.005999999998</v>
      </c>
      <c r="O14" s="29">
        <f>'[2]Раб 38'!$AE$9</f>
        <v>52251.64</v>
      </c>
    </row>
    <row r="15" spans="1:15" ht="12.75">
      <c r="A15" s="24" t="s">
        <v>26</v>
      </c>
      <c r="B15" s="25">
        <f t="shared" si="0"/>
        <v>28684.585999999996</v>
      </c>
      <c r="C15" s="25">
        <f t="shared" si="1"/>
        <v>20709.005999999998</v>
      </c>
      <c r="D15" s="24"/>
      <c r="E15" s="27"/>
      <c r="F15" s="27"/>
      <c r="G15" s="27"/>
      <c r="H15" s="27"/>
      <c r="I15" s="27"/>
      <c r="J15" s="27"/>
      <c r="K15" s="27"/>
      <c r="L15" s="27">
        <f>7000</f>
        <v>7000</v>
      </c>
      <c r="M15" s="24">
        <f t="shared" si="2"/>
        <v>7000</v>
      </c>
      <c r="N15" s="25">
        <f t="shared" si="3"/>
        <v>27709.005999999998</v>
      </c>
      <c r="O15" s="29">
        <f>'[2]Раб 38'!$AE$10</f>
        <v>54342.59</v>
      </c>
    </row>
    <row r="16" spans="1:15" ht="12.75">
      <c r="A16" s="24" t="s">
        <v>27</v>
      </c>
      <c r="B16" s="25">
        <f t="shared" si="0"/>
        <v>28684.585999999996</v>
      </c>
      <c r="C16" s="25">
        <f t="shared" si="1"/>
        <v>20709.005999999998</v>
      </c>
      <c r="D16" s="24"/>
      <c r="E16" s="27"/>
      <c r="F16" s="27"/>
      <c r="G16" s="27"/>
      <c r="H16" s="27"/>
      <c r="I16" s="27"/>
      <c r="J16" s="27"/>
      <c r="K16" s="27"/>
      <c r="L16" s="27"/>
      <c r="M16" s="24">
        <f t="shared" si="2"/>
        <v>0</v>
      </c>
      <c r="N16" s="25">
        <f t="shared" si="3"/>
        <v>20709.005999999998</v>
      </c>
      <c r="O16" s="28">
        <f>'[2]Раб 38'!$AE$11</f>
        <v>57284.59</v>
      </c>
    </row>
    <row r="17" spans="1:15" ht="12.75">
      <c r="A17" s="24" t="s">
        <v>28</v>
      </c>
      <c r="B17" s="25">
        <f t="shared" si="0"/>
        <v>28684.585999999996</v>
      </c>
      <c r="C17" s="25">
        <f t="shared" si="1"/>
        <v>20709.005999999998</v>
      </c>
      <c r="D17" s="24"/>
      <c r="E17" s="27"/>
      <c r="F17" s="27"/>
      <c r="G17" s="27"/>
      <c r="H17" s="27"/>
      <c r="I17" s="27"/>
      <c r="J17" s="27"/>
      <c r="K17" s="27">
        <f>1232</f>
        <v>1232</v>
      </c>
      <c r="L17" s="27"/>
      <c r="M17" s="24">
        <f t="shared" si="2"/>
        <v>1232</v>
      </c>
      <c r="N17" s="25">
        <f t="shared" si="3"/>
        <v>21941.005999999998</v>
      </c>
      <c r="O17" s="28">
        <f>'[2]Раб 38'!$AE$12</f>
        <v>56541.07</v>
      </c>
    </row>
    <row r="18" spans="1:15" ht="12.75">
      <c r="A18" s="24" t="s">
        <v>29</v>
      </c>
      <c r="B18" s="25">
        <f t="shared" si="0"/>
        <v>28684.585999999996</v>
      </c>
      <c r="C18" s="25">
        <f t="shared" si="1"/>
        <v>20709.005999999998</v>
      </c>
      <c r="D18" s="24"/>
      <c r="E18" s="27"/>
      <c r="F18" s="27"/>
      <c r="G18" s="27"/>
      <c r="H18" s="27"/>
      <c r="I18" s="27"/>
      <c r="J18" s="27"/>
      <c r="K18" s="27">
        <f>1189</f>
        <v>1189</v>
      </c>
      <c r="L18" s="27">
        <f>2500+1542</f>
        <v>4042</v>
      </c>
      <c r="M18" s="24">
        <f t="shared" si="2"/>
        <v>5231</v>
      </c>
      <c r="N18" s="25">
        <f t="shared" si="3"/>
        <v>25940.005999999998</v>
      </c>
      <c r="O18" s="29">
        <f>'[2]Раб 38'!$AE$13</f>
        <v>56404.85</v>
      </c>
    </row>
    <row r="19" spans="1:15" ht="12.75">
      <c r="A19" s="24" t="s">
        <v>30</v>
      </c>
      <c r="B19" s="25">
        <f t="shared" si="0"/>
        <v>28684.585999999996</v>
      </c>
      <c r="C19" s="25">
        <f t="shared" si="1"/>
        <v>20709.005999999998</v>
      </c>
      <c r="D19" s="24"/>
      <c r="E19" s="27"/>
      <c r="F19" s="27"/>
      <c r="G19" s="27"/>
      <c r="H19" s="27"/>
      <c r="I19" s="27"/>
      <c r="J19" s="27">
        <f>18390</f>
        <v>18390</v>
      </c>
      <c r="K19" s="27"/>
      <c r="L19" s="27"/>
      <c r="M19" s="24">
        <f t="shared" si="2"/>
        <v>18390</v>
      </c>
      <c r="N19" s="25">
        <f t="shared" si="3"/>
        <v>39099.005999999994</v>
      </c>
      <c r="O19" s="28">
        <f>'[2]Раб 38'!$AE$14</f>
        <v>59433</v>
      </c>
    </row>
    <row r="20" spans="1:15" ht="12.75">
      <c r="A20" s="24" t="s">
        <v>31</v>
      </c>
      <c r="B20" s="25">
        <f t="shared" si="0"/>
        <v>28684.585999999996</v>
      </c>
      <c r="C20" s="25">
        <f t="shared" si="1"/>
        <v>20709.005999999998</v>
      </c>
      <c r="D20" s="24"/>
      <c r="E20" s="27"/>
      <c r="F20" s="27"/>
      <c r="G20" s="27"/>
      <c r="H20" s="27">
        <f>33047+3133</f>
        <v>36180</v>
      </c>
      <c r="I20" s="27"/>
      <c r="J20" s="27"/>
      <c r="K20" s="27"/>
      <c r="L20" s="27"/>
      <c r="M20" s="24">
        <f t="shared" si="2"/>
        <v>36180</v>
      </c>
      <c r="N20" s="25">
        <f t="shared" si="3"/>
        <v>56889.005999999994</v>
      </c>
      <c r="O20" s="29">
        <f>'[2]Раб 38'!$AE$15</f>
        <v>62756.88</v>
      </c>
    </row>
    <row r="21" spans="1:15" ht="12.75">
      <c r="A21" s="24" t="s">
        <v>32</v>
      </c>
      <c r="B21" s="25">
        <f t="shared" si="0"/>
        <v>28684.585999999996</v>
      </c>
      <c r="C21" s="25">
        <f t="shared" si="1"/>
        <v>20709.005999999998</v>
      </c>
      <c r="D21" s="24"/>
      <c r="E21" s="27"/>
      <c r="F21" s="27"/>
      <c r="G21" s="27"/>
      <c r="H21" s="27"/>
      <c r="I21" s="27"/>
      <c r="J21" s="27"/>
      <c r="K21" s="27"/>
      <c r="L21" s="27"/>
      <c r="M21" s="24">
        <f t="shared" si="2"/>
        <v>0</v>
      </c>
      <c r="N21" s="25">
        <f t="shared" si="3"/>
        <v>20709.005999999998</v>
      </c>
      <c r="O21" s="28">
        <f>'[2]Раб 38'!$AE$16</f>
        <v>57690.24</v>
      </c>
    </row>
    <row r="22" spans="1:15" ht="12.75">
      <c r="A22" s="24" t="s">
        <v>33</v>
      </c>
      <c r="B22" s="25">
        <f t="shared" si="0"/>
        <v>28684.585999999996</v>
      </c>
      <c r="C22" s="25">
        <f t="shared" si="1"/>
        <v>20709.005999999998</v>
      </c>
      <c r="D22" s="24"/>
      <c r="E22" s="27"/>
      <c r="F22" s="27"/>
      <c r="G22" s="27"/>
      <c r="H22" s="27">
        <f>17985+1993</f>
        <v>19978</v>
      </c>
      <c r="I22" s="27"/>
      <c r="J22" s="27"/>
      <c r="K22" s="27"/>
      <c r="L22" s="27"/>
      <c r="M22" s="24">
        <f t="shared" si="2"/>
        <v>19978</v>
      </c>
      <c r="N22" s="25">
        <f t="shared" si="3"/>
        <v>40687.005999999994</v>
      </c>
      <c r="O22" s="29">
        <f>'[2]Раб 38'!$AE$17</f>
        <v>50469.86</v>
      </c>
    </row>
    <row r="23" spans="1:15" ht="12.75">
      <c r="A23" s="24" t="s">
        <v>34</v>
      </c>
      <c r="B23" s="25">
        <f t="shared" si="0"/>
        <v>28684.585999999996</v>
      </c>
      <c r="C23" s="25">
        <f t="shared" si="1"/>
        <v>20709.005999999998</v>
      </c>
      <c r="D23" s="24"/>
      <c r="E23" s="27"/>
      <c r="F23" s="27"/>
      <c r="G23" s="27"/>
      <c r="H23" s="27"/>
      <c r="I23" s="27"/>
      <c r="J23" s="27"/>
      <c r="K23" s="27"/>
      <c r="L23" s="27"/>
      <c r="M23" s="24">
        <f t="shared" si="2"/>
        <v>0</v>
      </c>
      <c r="N23" s="25">
        <f t="shared" si="3"/>
        <v>20709.005999999998</v>
      </c>
      <c r="O23" s="29">
        <f>'[2]Раб 38'!$AE$18</f>
        <v>48194.08</v>
      </c>
    </row>
    <row r="24" spans="1:15" ht="12.75">
      <c r="A24" s="24" t="s">
        <v>35</v>
      </c>
      <c r="B24" s="25">
        <f t="shared" si="0"/>
        <v>28684.585999999996</v>
      </c>
      <c r="C24" s="25">
        <f t="shared" si="1"/>
        <v>20709.005999999998</v>
      </c>
      <c r="D24" s="24">
        <v>560</v>
      </c>
      <c r="E24" s="27"/>
      <c r="F24" s="27"/>
      <c r="G24" s="27"/>
      <c r="H24" s="27"/>
      <c r="I24" s="27"/>
      <c r="J24" s="27"/>
      <c r="K24" s="27">
        <v>6719</v>
      </c>
      <c r="L24" s="27"/>
      <c r="M24" s="24">
        <f t="shared" si="2"/>
        <v>7279</v>
      </c>
      <c r="N24" s="25">
        <f t="shared" si="3"/>
        <v>27988.005999999998</v>
      </c>
      <c r="O24" s="29">
        <f>'[2]Раб 38'!$AE$19</f>
        <v>45305.18</v>
      </c>
    </row>
    <row r="25" spans="3:15" ht="12.75">
      <c r="C25" s="30"/>
      <c r="D25" s="30"/>
      <c r="E25" s="24"/>
      <c r="F25" s="30"/>
      <c r="G25" s="30"/>
      <c r="H25" s="30"/>
      <c r="I25" s="31"/>
      <c r="J25" s="31"/>
      <c r="K25" s="31"/>
      <c r="L25" s="31"/>
      <c r="M25" s="24"/>
      <c r="N25" s="25"/>
      <c r="O25" s="29"/>
    </row>
    <row r="26" spans="1:15" ht="12.75">
      <c r="A26" s="32" t="s">
        <v>36</v>
      </c>
      <c r="B26" s="33">
        <f>SUM(B13:B25)</f>
        <v>344215.03200000006</v>
      </c>
      <c r="C26" s="32">
        <f aca="true" t="shared" si="4" ref="C26:K26">C13+C14+C15+C16+C17+C18+C19+C20+C21+C22+C23+C24</f>
        <v>248508.07199999996</v>
      </c>
      <c r="D26" s="32">
        <f t="shared" si="4"/>
        <v>560</v>
      </c>
      <c r="E26" s="32">
        <f t="shared" si="4"/>
        <v>0</v>
      </c>
      <c r="F26" s="32">
        <f t="shared" si="4"/>
        <v>0</v>
      </c>
      <c r="G26" s="32">
        <f t="shared" si="4"/>
        <v>0</v>
      </c>
      <c r="H26" s="32">
        <f t="shared" si="4"/>
        <v>56158</v>
      </c>
      <c r="I26" s="32">
        <f t="shared" si="4"/>
        <v>0</v>
      </c>
      <c r="J26" s="32">
        <f t="shared" si="4"/>
        <v>20114</v>
      </c>
      <c r="K26" s="32">
        <f t="shared" si="4"/>
        <v>9140</v>
      </c>
      <c r="L26" s="32">
        <f>L13+L14+L15+L16+L17+L18+L19+'[1]Раб,40'!L20+L21+L22+L23+L24</f>
        <v>15542</v>
      </c>
      <c r="M26" s="34">
        <f>SUM(M13:M25)</f>
        <v>101514</v>
      </c>
      <c r="N26" s="35">
        <f>SUM(N13:N25)</f>
        <v>350022.0719999999</v>
      </c>
      <c r="O26" s="29"/>
    </row>
    <row r="27" spans="1:5" ht="12.75">
      <c r="A27" s="3"/>
      <c r="B27" s="3"/>
      <c r="E27" s="3"/>
    </row>
    <row r="28" spans="1:7" ht="12.75">
      <c r="A28" s="3"/>
      <c r="B28" s="3"/>
      <c r="E28" s="36">
        <v>7.53</v>
      </c>
      <c r="F28" s="37" t="s">
        <v>37</v>
      </c>
      <c r="G28" s="37"/>
    </row>
    <row r="29" spans="1:7" ht="12.75">
      <c r="A29" s="38"/>
      <c r="B29" s="38"/>
      <c r="E29" s="36">
        <v>2.9</v>
      </c>
      <c r="F29" s="37" t="s">
        <v>14</v>
      </c>
      <c r="G29" s="37"/>
    </row>
    <row r="30" spans="1:8" ht="15.75">
      <c r="A30" s="38"/>
      <c r="B30" s="38"/>
      <c r="E30" s="39">
        <f>SUM(E28:E29)</f>
        <v>10.43</v>
      </c>
      <c r="F30" s="37" t="s">
        <v>38</v>
      </c>
      <c r="G30" s="37"/>
      <c r="H30" s="40"/>
    </row>
    <row r="31" spans="1:5" ht="12.75">
      <c r="A31" s="38"/>
      <c r="B31" s="38"/>
      <c r="C31" s="40"/>
      <c r="E31" s="36" t="s">
        <v>39</v>
      </c>
    </row>
    <row r="33" spans="1:4" ht="12.75" hidden="1">
      <c r="A33" s="41"/>
      <c r="B33" s="41"/>
      <c r="D33" s="3"/>
    </row>
    <row r="34" spans="1:7" ht="12.75">
      <c r="A34" s="42"/>
      <c r="B34" s="42"/>
      <c r="C34" s="37"/>
      <c r="D34" s="37"/>
      <c r="E34" s="37"/>
      <c r="F34" s="37"/>
      <c r="G34" s="37"/>
    </row>
    <row r="35" spans="1:7" ht="12.75">
      <c r="A35" s="42"/>
      <c r="B35" s="42"/>
      <c r="D35" s="3"/>
      <c r="E35" s="43"/>
      <c r="F35" s="36"/>
      <c r="G35" s="43"/>
    </row>
    <row r="36" spans="1:7" ht="15.75">
      <c r="A36" s="44"/>
      <c r="B36" s="44"/>
      <c r="E36" s="43"/>
      <c r="F36" s="39"/>
      <c r="G36" s="43"/>
    </row>
    <row r="37" spans="5:7" ht="12.75">
      <c r="E37" s="43"/>
      <c r="F37" s="36"/>
      <c r="G37" s="43"/>
    </row>
  </sheetData>
  <mergeCells count="19">
    <mergeCell ref="C6:D6"/>
    <mergeCell ref="E6:H6"/>
    <mergeCell ref="M7:O7"/>
    <mergeCell ref="C34:G34"/>
    <mergeCell ref="F30:G30"/>
    <mergeCell ref="O8:O12"/>
    <mergeCell ref="N10:N12"/>
    <mergeCell ref="M10:M12"/>
    <mergeCell ref="A10:A12"/>
    <mergeCell ref="C10:L10"/>
    <mergeCell ref="F28:G28"/>
    <mergeCell ref="F29:G29"/>
    <mergeCell ref="B10:B12"/>
    <mergeCell ref="C11:C12"/>
    <mergeCell ref="D11:L11"/>
    <mergeCell ref="C1:N1"/>
    <mergeCell ref="C2:N2"/>
    <mergeCell ref="C3:N3"/>
    <mergeCell ref="C4:N4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dcterms:created xsi:type="dcterms:W3CDTF">2017-04-04T02:15:05Z</dcterms:created>
  <dcterms:modified xsi:type="dcterms:W3CDTF">2017-04-04T02:15:13Z</dcterms:modified>
  <cp:category/>
  <cp:version/>
  <cp:contentType/>
  <cp:contentStatus/>
</cp:coreProperties>
</file>