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1595" activeTab="0"/>
  </bookViews>
  <sheets>
    <sheet name="Раб,27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<sst xmlns="http://schemas.openxmlformats.org/spreadsheetml/2006/main" count="41" uniqueCount="40">
  <si>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Л И Ц Е В О Й   С Ч Е Т</t>
  </si>
  <si>
    <t>Отчет о выполнении</t>
  </si>
  <si>
    <t xml:space="preserve">по содержанию и текущему ремонту многоквартирного </t>
  </si>
  <si>
    <t>жилого дома  № 27   по ул. Рабочая</t>
  </si>
  <si>
    <t>за 2016 год</t>
  </si>
  <si>
    <t>площадь 5587,69 м2 (2832,09 м2+2755,6 м2 )</t>
  </si>
  <si>
    <t>рублей</t>
  </si>
  <si>
    <t>Задолженность на конец месяца по РКЦ</t>
  </si>
  <si>
    <t>начисление</t>
  </si>
  <si>
    <t>РАСХОД</t>
  </si>
  <si>
    <t>Всего за тект. рем</t>
  </si>
  <si>
    <t>ИТОГ</t>
  </si>
  <si>
    <t>Содержание</t>
  </si>
  <si>
    <t>текущий ремонт</t>
  </si>
  <si>
    <t>отопление</t>
  </si>
  <si>
    <t>ХВС</t>
  </si>
  <si>
    <t>ЭС</t>
  </si>
  <si>
    <t>канализ</t>
  </si>
  <si>
    <t>кровля</t>
  </si>
  <si>
    <t>фасад</t>
  </si>
  <si>
    <t>подъезды</t>
  </si>
  <si>
    <t>дымоход</t>
  </si>
  <si>
    <t>благоуст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</si>
  <si>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</si>
  <si>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</si>
  <si>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</si>
  <si>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</si>
  <si>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</si>
  <si>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</si>
  <si>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</si>
  <si>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</si>
  <si>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</si>
  <si>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</si>
  <si>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</si>
  <si>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</si>
  <si>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</si>
  <si>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содержание</t>
  </si>
  <si>
    <t>тариф действ.</t>
  </si>
  <si>
    <t>с01,06,15</t>
  </si>
  <si>
    <t>с01,09,16  одна половина   2832,09 м2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</si>
</sst>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_-* \-#,##0.00\ &quot;р.&quot;;_-* &quot;-&quot;??\ &quot;р.&quot;_-;_-@_-"/>
    <numFmt numFmtId="165" formatCode="0_)"/>
    <numFmt numFmtId="166" formatCode="0.00?%_)"/>
    <numFmt numFmtId="167" formatCode="0.0"/>
    <numFmt numFmtId="168" formatCode="0.000"/>
    <numFmt numFmtId="169" formatCode="0.00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Calibri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Sylfaen"/>
      <family val="1"/>
    </font>
    <font>
      <sz val="14"/>
      <name val="Arial"/>
      <family val="2"/>
    </font>
    <font>
      <sz val="12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name val="Sylfaen"/>
      <family val="1"/>
    </font>
    <font>
      <b/>
      <sz val="11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i/>
      <u val="single"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1" applyNumberFormat="0" applyAlignment="0" applyProtection="0"/>
    <xf numFmtId="0" fontId="5" fillId="8" borderId="1" applyNumberFormat="0" applyAlignment="0" applyProtection="0"/>
    <xf numFmtId="0" fontId="6" fillId="21" borderId="2" applyNumberFormat="0" applyAlignment="0" applyProtection="0"/>
    <xf numFmtId="0" fontId="7" fillId="21" borderId="1" applyNumberFormat="0" applyAlignment="0" applyProtection="0"/>
    <xf numFmtId="0" fontId="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/>
    </xf>
    <xf numFmtId="0" fontId="0" fillId="0" borderId="0" xfId="0" applyAlignment="1">
      <alignment/>
    </xf>
    <xf numFmtId="0" fontId="28" fillId="0" borderId="0" xfId="0" applyFont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24" fillId="0" borderId="12" xfId="0" applyFont="1" applyBorder="1" applyAlignment="1">
      <alignment/>
    </xf>
    <xf numFmtId="0" fontId="0" fillId="0" borderId="13" xfId="0" applyBorder="1" applyAlignment="1">
      <alignment/>
    </xf>
    <xf numFmtId="0" fontId="26" fillId="0" borderId="14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9" fillId="0" borderId="15" xfId="0" applyFon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0" fontId="0" fillId="25" borderId="15" xfId="0" applyFill="1" applyBorder="1" applyAlignment="1">
      <alignment/>
    </xf>
    <xf numFmtId="0" fontId="0" fillId="25" borderId="20" xfId="0" applyFill="1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0" fontId="26" fillId="0" borderId="15" xfId="0" applyFont="1" applyFill="1" applyBorder="1" applyAlignment="1">
      <alignment/>
    </xf>
    <xf numFmtId="0" fontId="26" fillId="25" borderId="15" xfId="0" applyFont="1" applyFill="1" applyBorder="1" applyAlignment="1">
      <alignment/>
    </xf>
    <xf numFmtId="0" fontId="26" fillId="0" borderId="15" xfId="0" applyFont="1" applyBorder="1" applyAlignment="1">
      <alignment/>
    </xf>
    <xf numFmtId="2" fontId="26" fillId="0" borderId="15" xfId="0" applyNumberFormat="1" applyFont="1" applyBorder="1" applyAlignment="1">
      <alignment/>
    </xf>
    <xf numFmtId="0" fontId="30" fillId="0" borderId="15" xfId="0" applyFont="1" applyBorder="1" applyAlignment="1">
      <alignment/>
    </xf>
    <xf numFmtId="2" fontId="30" fillId="0" borderId="15" xfId="0" applyNumberFormat="1" applyFont="1" applyBorder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Border="1" applyAlignment="1">
      <alignment/>
    </xf>
    <xf numFmtId="0" fontId="26" fillId="0" borderId="0" xfId="0" applyFont="1" applyBorder="1" applyAlignment="1">
      <alignment/>
    </xf>
    <xf numFmtId="2" fontId="0" fillId="0" borderId="0" xfId="0" applyNumberFormat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Alignment="1">
      <alignment horizontal="left"/>
    </xf>
    <xf numFmtId="0" fontId="26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31" fillId="0" borderId="0" xfId="0" applyFont="1" applyBorder="1" applyAlignment="1">
      <alignment horizontal="lef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3_Для  стенда 2016 Лиц счет 2 Содерж.Тек.рем.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вод  2" xfId="42"/>
    <cellStyle name="Вывод" xfId="43"/>
    <cellStyle name="Вычисление" xfId="44"/>
    <cellStyle name="Вычисление 2" xfId="45"/>
    <cellStyle name="Currency" xfId="46"/>
    <cellStyle name="Currency [0]" xfId="47"/>
    <cellStyle name="Денежный 2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6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45">
        <row r="8">
          <cell r="AE8">
            <v>85015.97</v>
          </cell>
        </row>
        <row r="9">
          <cell r="AE9">
            <v>93506.77</v>
          </cell>
        </row>
        <row r="10">
          <cell r="AE10">
            <v>86614.67</v>
          </cell>
        </row>
        <row r="11">
          <cell r="AE11">
            <v>93710.49</v>
          </cell>
        </row>
        <row r="12">
          <cell r="AE12">
            <v>94702.92</v>
          </cell>
        </row>
        <row r="13">
          <cell r="AE13">
            <v>99926.74</v>
          </cell>
        </row>
        <row r="14">
          <cell r="AE14">
            <v>99609.42</v>
          </cell>
        </row>
        <row r="15">
          <cell r="AE15">
            <v>97744.94</v>
          </cell>
        </row>
        <row r="16">
          <cell r="AE16">
            <v>99406.92</v>
          </cell>
        </row>
        <row r="17">
          <cell r="AE17">
            <v>106488.44</v>
          </cell>
        </row>
        <row r="18">
          <cell r="AE18">
            <v>108352.77</v>
          </cell>
        </row>
        <row r="19">
          <cell r="AE19">
            <v>104343.35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C13" sqref="C13:L25"/>
    </sheetView>
  </sheetViews>
  <sheetFormatPr defaultColWidth="9.140625" defaultRowHeight="12.75"/>
  <cols>
    <col min="1" max="1" width="10.421875" style="0" customWidth="1"/>
    <col min="2" max="2" width="10.140625" style="0" customWidth="1"/>
    <col min="3" max="3" width="10.421875" style="0" customWidth="1"/>
    <col min="9" max="9" width="9.57421875" style="0" bestFit="1" customWidth="1"/>
    <col min="14" max="14" width="10.421875" style="0" customWidth="1"/>
    <col min="15" max="15" width="10.57421875" style="0" customWidth="1"/>
  </cols>
  <sheetData>
    <row r="1" spans="1:14" ht="18.7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1"/>
      <c r="B2" s="1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>
      <c r="A3" s="1"/>
      <c r="B3" s="1"/>
      <c r="C3" s="2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75">
      <c r="A4" s="1"/>
      <c r="B4" s="1"/>
      <c r="C4" s="2" t="s">
        <v>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8.75">
      <c r="A5" s="1"/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8.75">
      <c r="A6" s="1"/>
      <c r="B6" s="1"/>
      <c r="C6" s="4" t="s">
        <v>5</v>
      </c>
      <c r="D6" s="4"/>
      <c r="E6" s="4"/>
      <c r="F6" s="4"/>
      <c r="G6" s="4"/>
      <c r="H6" s="4"/>
      <c r="I6" s="3"/>
      <c r="J6" s="3"/>
      <c r="K6" s="3"/>
      <c r="L6" s="3"/>
      <c r="M6" s="3"/>
      <c r="N6" s="3"/>
    </row>
    <row r="7" spans="1:15" ht="15" customHeight="1">
      <c r="A7" s="5"/>
      <c r="B7" s="5"/>
      <c r="C7" s="6"/>
      <c r="D7" s="6"/>
      <c r="E7" s="6"/>
      <c r="F7" s="6"/>
      <c r="G7" s="6"/>
      <c r="H7" s="7"/>
      <c r="I7" s="8"/>
      <c r="J7" s="9"/>
      <c r="K7" s="9"/>
      <c r="L7" s="9"/>
      <c r="M7" s="4" t="s">
        <v>6</v>
      </c>
      <c r="N7" s="4"/>
      <c r="O7" s="4"/>
    </row>
    <row r="8" spans="1:15" ht="12.75" customHeight="1">
      <c r="A8" s="10"/>
      <c r="B8" s="10"/>
      <c r="C8" s="6"/>
      <c r="D8" s="6"/>
      <c r="E8" s="6"/>
      <c r="F8" s="6"/>
      <c r="G8" s="6"/>
      <c r="J8" s="9"/>
      <c r="K8" s="9"/>
      <c r="L8" s="9"/>
      <c r="O8" s="11" t="s">
        <v>7</v>
      </c>
    </row>
    <row r="9" spans="3:15" ht="12.75" customHeight="1">
      <c r="C9" s="12"/>
      <c r="D9" s="12"/>
      <c r="E9" s="12"/>
      <c r="F9" s="12"/>
      <c r="G9" s="12"/>
      <c r="O9" s="13"/>
    </row>
    <row r="10" spans="1:15" ht="12.75" customHeight="1">
      <c r="A10" s="14">
        <v>2016</v>
      </c>
      <c r="B10" s="15" t="s">
        <v>8</v>
      </c>
      <c r="C10" s="16" t="s">
        <v>9</v>
      </c>
      <c r="D10" s="16"/>
      <c r="E10" s="16"/>
      <c r="F10" s="16"/>
      <c r="G10" s="16"/>
      <c r="H10" s="16"/>
      <c r="I10" s="16"/>
      <c r="J10" s="16"/>
      <c r="K10" s="16"/>
      <c r="L10" s="16"/>
      <c r="M10" s="11" t="s">
        <v>10</v>
      </c>
      <c r="N10" s="11" t="s">
        <v>11</v>
      </c>
      <c r="O10" s="13"/>
    </row>
    <row r="11" spans="1:15" ht="15">
      <c r="A11" s="17"/>
      <c r="B11" s="18"/>
      <c r="C11" s="15" t="s">
        <v>12</v>
      </c>
      <c r="D11" s="19" t="s">
        <v>13</v>
      </c>
      <c r="E11" s="19"/>
      <c r="F11" s="19"/>
      <c r="G11" s="19"/>
      <c r="H11" s="19"/>
      <c r="I11" s="19"/>
      <c r="J11" s="19"/>
      <c r="K11" s="19"/>
      <c r="L11" s="19"/>
      <c r="M11" s="20"/>
      <c r="N11" s="20"/>
      <c r="O11" s="13"/>
    </row>
    <row r="12" spans="1:15" ht="12.75">
      <c r="A12" s="21"/>
      <c r="B12" s="22"/>
      <c r="C12" s="23"/>
      <c r="D12" s="24" t="s">
        <v>14</v>
      </c>
      <c r="E12" s="24" t="s">
        <v>15</v>
      </c>
      <c r="F12" s="24" t="s">
        <v>16</v>
      </c>
      <c r="G12" s="25" t="s">
        <v>17</v>
      </c>
      <c r="H12" s="24" t="s">
        <v>18</v>
      </c>
      <c r="I12" s="24" t="s">
        <v>19</v>
      </c>
      <c r="J12" s="24" t="s">
        <v>20</v>
      </c>
      <c r="K12" s="24" t="s">
        <v>21</v>
      </c>
      <c r="L12" s="24" t="s">
        <v>22</v>
      </c>
      <c r="M12" s="22"/>
      <c r="N12" s="22"/>
      <c r="O12" s="26"/>
    </row>
    <row r="13" spans="1:15" ht="12.75">
      <c r="A13" s="27" t="s">
        <v>23</v>
      </c>
      <c r="B13" s="28">
        <f aca="true" t="shared" si="0" ref="B13:B20">9.57*5587.69</f>
        <v>53474.1933</v>
      </c>
      <c r="C13" s="28">
        <f aca="true" t="shared" si="1" ref="C13:C20">6.7*5587.69</f>
        <v>37437.523</v>
      </c>
      <c r="D13" s="29"/>
      <c r="E13" s="29"/>
      <c r="F13" s="30">
        <f>8250+4125</f>
        <v>12375</v>
      </c>
      <c r="G13" s="30"/>
      <c r="H13" s="29"/>
      <c r="I13" s="29"/>
      <c r="J13" s="29"/>
      <c r="K13" s="29"/>
      <c r="L13" s="29"/>
      <c r="M13" s="27">
        <f aca="true" t="shared" si="2" ref="M13:M24">D13+E13+F13+G13+H13+I13+J13+K13+L13</f>
        <v>12375</v>
      </c>
      <c r="N13" s="28">
        <f aca="true" t="shared" si="3" ref="N13:N24">C13+M13</f>
        <v>49812.523</v>
      </c>
      <c r="O13" s="31">
        <f>'[1]Раб 27'!$AE$8</f>
        <v>85015.97</v>
      </c>
    </row>
    <row r="14" spans="1:15" ht="12.75">
      <c r="A14" s="27" t="s">
        <v>24</v>
      </c>
      <c r="B14" s="28">
        <f t="shared" si="0"/>
        <v>53474.1933</v>
      </c>
      <c r="C14" s="28">
        <f t="shared" si="1"/>
        <v>37437.523</v>
      </c>
      <c r="D14" s="29"/>
      <c r="E14" s="29"/>
      <c r="F14" s="29"/>
      <c r="G14" s="29"/>
      <c r="H14" s="29"/>
      <c r="I14" s="29"/>
      <c r="J14" s="29"/>
      <c r="K14" s="29"/>
      <c r="L14" s="29"/>
      <c r="M14" s="27">
        <f t="shared" si="2"/>
        <v>0</v>
      </c>
      <c r="N14" s="28">
        <f t="shared" si="3"/>
        <v>37437.523</v>
      </c>
      <c r="O14" s="32">
        <f>'[1]Раб 27'!$AE$9</f>
        <v>93506.77</v>
      </c>
    </row>
    <row r="15" spans="1:15" ht="12.75">
      <c r="A15" s="27" t="s">
        <v>25</v>
      </c>
      <c r="B15" s="28">
        <f t="shared" si="0"/>
        <v>53474.1933</v>
      </c>
      <c r="C15" s="28">
        <f t="shared" si="1"/>
        <v>37437.523</v>
      </c>
      <c r="D15" s="29"/>
      <c r="E15" s="29"/>
      <c r="F15" s="29"/>
      <c r="G15" s="29"/>
      <c r="H15" s="29"/>
      <c r="I15" s="29"/>
      <c r="J15" s="29"/>
      <c r="K15" s="29"/>
      <c r="L15" s="29"/>
      <c r="M15" s="27">
        <f t="shared" si="2"/>
        <v>0</v>
      </c>
      <c r="N15" s="28">
        <f t="shared" si="3"/>
        <v>37437.523</v>
      </c>
      <c r="O15" s="32">
        <f>'[1]Раб 27'!$AE$10</f>
        <v>86614.67</v>
      </c>
    </row>
    <row r="16" spans="1:15" ht="12.75">
      <c r="A16" s="27" t="s">
        <v>26</v>
      </c>
      <c r="B16" s="28">
        <f t="shared" si="0"/>
        <v>53474.1933</v>
      </c>
      <c r="C16" s="28">
        <f t="shared" si="1"/>
        <v>37437.523</v>
      </c>
      <c r="D16" s="29"/>
      <c r="E16" s="29"/>
      <c r="F16" s="29"/>
      <c r="G16" s="29"/>
      <c r="H16" s="29"/>
      <c r="I16" s="29"/>
      <c r="J16" s="29"/>
      <c r="K16" s="29"/>
      <c r="L16" s="29"/>
      <c r="M16" s="27">
        <f t="shared" si="2"/>
        <v>0</v>
      </c>
      <c r="N16" s="28">
        <f t="shared" si="3"/>
        <v>37437.523</v>
      </c>
      <c r="O16" s="31">
        <f>'[1]Раб 27'!$AE$11</f>
        <v>93710.49</v>
      </c>
    </row>
    <row r="17" spans="1:15" ht="12.75">
      <c r="A17" s="27" t="s">
        <v>27</v>
      </c>
      <c r="B17" s="28">
        <f t="shared" si="0"/>
        <v>53474.1933</v>
      </c>
      <c r="C17" s="28">
        <f t="shared" si="1"/>
        <v>37437.523</v>
      </c>
      <c r="D17" s="29"/>
      <c r="E17" s="29"/>
      <c r="F17" s="29"/>
      <c r="G17" s="29"/>
      <c r="H17" s="29">
        <f>11927+5964</f>
        <v>17891</v>
      </c>
      <c r="I17" s="29"/>
      <c r="J17" s="29"/>
      <c r="K17" s="29"/>
      <c r="L17" s="29"/>
      <c r="M17" s="27">
        <f t="shared" si="2"/>
        <v>17891</v>
      </c>
      <c r="N17" s="28">
        <f t="shared" si="3"/>
        <v>55328.523</v>
      </c>
      <c r="O17" s="32">
        <f>'[1]Раб 27'!$AE$12</f>
        <v>94702.92</v>
      </c>
    </row>
    <row r="18" spans="1:15" ht="12.75">
      <c r="A18" s="27" t="s">
        <v>28</v>
      </c>
      <c r="B18" s="28">
        <f t="shared" si="0"/>
        <v>53474.1933</v>
      </c>
      <c r="C18" s="28">
        <f t="shared" si="1"/>
        <v>37437.523</v>
      </c>
      <c r="D18" s="29"/>
      <c r="E18" s="29"/>
      <c r="F18" s="29"/>
      <c r="G18" s="29"/>
      <c r="H18" s="29"/>
      <c r="I18" s="29"/>
      <c r="J18" s="29"/>
      <c r="K18" s="29"/>
      <c r="L18" s="29">
        <f>5000+3500</f>
        <v>8500</v>
      </c>
      <c r="M18" s="27">
        <f t="shared" si="2"/>
        <v>8500</v>
      </c>
      <c r="N18" s="28">
        <f t="shared" si="3"/>
        <v>45937.523</v>
      </c>
      <c r="O18" s="31">
        <f>'[1]Раб 27'!$AE$13</f>
        <v>99926.74</v>
      </c>
    </row>
    <row r="19" spans="1:15" ht="12.75">
      <c r="A19" s="27" t="s">
        <v>29</v>
      </c>
      <c r="B19" s="28">
        <f t="shared" si="0"/>
        <v>53474.1933</v>
      </c>
      <c r="C19" s="28">
        <f t="shared" si="1"/>
        <v>37437.523</v>
      </c>
      <c r="D19" s="29"/>
      <c r="E19" s="29"/>
      <c r="F19" s="29"/>
      <c r="G19" s="29"/>
      <c r="H19" s="29"/>
      <c r="I19" s="29"/>
      <c r="J19" s="29"/>
      <c r="K19" s="29"/>
      <c r="L19" s="29"/>
      <c r="M19" s="27">
        <f t="shared" si="2"/>
        <v>0</v>
      </c>
      <c r="N19" s="28">
        <f t="shared" si="3"/>
        <v>37437.523</v>
      </c>
      <c r="O19" s="31">
        <f>'[1]Раб 27'!$AE$14</f>
        <v>99609.42</v>
      </c>
    </row>
    <row r="20" spans="1:15" ht="12.75">
      <c r="A20" s="27" t="s">
        <v>30</v>
      </c>
      <c r="B20" s="28">
        <f t="shared" si="0"/>
        <v>53474.1933</v>
      </c>
      <c r="C20" s="28">
        <f t="shared" si="1"/>
        <v>37437.523</v>
      </c>
      <c r="D20" s="29"/>
      <c r="E20" s="29"/>
      <c r="F20" s="29"/>
      <c r="G20" s="29"/>
      <c r="H20" s="29"/>
      <c r="I20" s="29">
        <f>15000+37500</f>
        <v>52500</v>
      </c>
      <c r="J20" s="29"/>
      <c r="K20" s="29"/>
      <c r="L20" s="29"/>
      <c r="M20" s="27">
        <f t="shared" si="2"/>
        <v>52500</v>
      </c>
      <c r="N20" s="28">
        <f t="shared" si="3"/>
        <v>89937.523</v>
      </c>
      <c r="O20" s="32">
        <f>'[1]Раб 27'!$AE$15</f>
        <v>97744.94</v>
      </c>
    </row>
    <row r="21" spans="1:15" ht="12.75">
      <c r="A21" s="27" t="s">
        <v>31</v>
      </c>
      <c r="B21" s="28">
        <f>10.43*2832.09+9.57*2755.6</f>
        <v>55909.7907</v>
      </c>
      <c r="C21" s="28">
        <f>7.53*2832.09+6.7*2755.6</f>
        <v>39788.1577</v>
      </c>
      <c r="D21" s="29">
        <v>4782</v>
      </c>
      <c r="E21" s="29"/>
      <c r="F21" s="29"/>
      <c r="G21" s="29"/>
      <c r="H21" s="29">
        <f>40370+35000</f>
        <v>75370</v>
      </c>
      <c r="I21" s="29"/>
      <c r="J21" s="29"/>
      <c r="K21" s="29"/>
      <c r="L21" s="29"/>
      <c r="M21" s="27">
        <f t="shared" si="2"/>
        <v>80152</v>
      </c>
      <c r="N21" s="28">
        <f t="shared" si="3"/>
        <v>119940.15770000001</v>
      </c>
      <c r="O21" s="31">
        <f>'[1]Раб 27'!$AE$16</f>
        <v>99406.92</v>
      </c>
    </row>
    <row r="22" spans="1:15" ht="12.75">
      <c r="A22" s="27" t="s">
        <v>32</v>
      </c>
      <c r="B22" s="28">
        <f>10.43*2832.09+9.57*2755.6</f>
        <v>55909.7907</v>
      </c>
      <c r="C22" s="28">
        <f>7.53*2832.09+6.7*2755.6</f>
        <v>39788.1577</v>
      </c>
      <c r="D22" s="29"/>
      <c r="E22" s="29"/>
      <c r="F22" s="29"/>
      <c r="G22" s="29"/>
      <c r="H22" s="29"/>
      <c r="I22" s="29"/>
      <c r="J22" s="29"/>
      <c r="K22" s="29"/>
      <c r="L22" s="29"/>
      <c r="M22" s="27">
        <f t="shared" si="2"/>
        <v>0</v>
      </c>
      <c r="N22" s="28">
        <f t="shared" si="3"/>
        <v>39788.1577</v>
      </c>
      <c r="O22" s="32">
        <f>'[1]Раб 27'!$AE$17</f>
        <v>106488.44</v>
      </c>
    </row>
    <row r="23" spans="1:15" ht="12.75">
      <c r="A23" s="27" t="s">
        <v>33</v>
      </c>
      <c r="B23" s="28">
        <f>10.43*2832.09+9.57*2755.6</f>
        <v>55909.7907</v>
      </c>
      <c r="C23" s="28">
        <f>7.53*2832.09+6.7*2755.6</f>
        <v>39788.1577</v>
      </c>
      <c r="D23" s="29"/>
      <c r="E23" s="29"/>
      <c r="F23" s="29"/>
      <c r="G23" s="29"/>
      <c r="H23" s="29"/>
      <c r="I23" s="29"/>
      <c r="J23" s="29"/>
      <c r="K23" s="29"/>
      <c r="L23" s="29"/>
      <c r="M23" s="27">
        <f t="shared" si="2"/>
        <v>0</v>
      </c>
      <c r="N23" s="28">
        <f t="shared" si="3"/>
        <v>39788.1577</v>
      </c>
      <c r="O23" s="31">
        <f>'[1]Раб 27'!$AE$18</f>
        <v>108352.77</v>
      </c>
    </row>
    <row r="24" spans="1:15" ht="12.75">
      <c r="A24" s="27" t="s">
        <v>34</v>
      </c>
      <c r="B24" s="28">
        <f>10.43*2832.09+9.57*2755.6</f>
        <v>55909.7907</v>
      </c>
      <c r="C24" s="28">
        <f>7.53*2832.09+6.7*2755.6</f>
        <v>39788.1577</v>
      </c>
      <c r="D24" s="29">
        <v>560</v>
      </c>
      <c r="E24" s="29"/>
      <c r="F24" s="29"/>
      <c r="G24" s="29"/>
      <c r="H24" s="29"/>
      <c r="I24" s="29"/>
      <c r="J24" s="29"/>
      <c r="K24" s="29">
        <v>10570</v>
      </c>
      <c r="L24" s="29"/>
      <c r="M24" s="27">
        <f t="shared" si="2"/>
        <v>11130</v>
      </c>
      <c r="N24" s="28">
        <f t="shared" si="3"/>
        <v>50918.1577</v>
      </c>
      <c r="O24" s="31">
        <f>'[1]Раб 27'!$AE$19</f>
        <v>104343.35</v>
      </c>
    </row>
    <row r="25" spans="3:15" ht="12.75">
      <c r="C25" s="33"/>
      <c r="D25" s="33"/>
      <c r="E25" s="27"/>
      <c r="F25" s="33"/>
      <c r="G25" s="33"/>
      <c r="H25" s="33"/>
      <c r="I25" s="34"/>
      <c r="J25" s="34"/>
      <c r="K25" s="34"/>
      <c r="L25" s="34"/>
      <c r="M25" s="27"/>
      <c r="N25" s="28"/>
      <c r="O25" s="31"/>
    </row>
    <row r="26" spans="1:15" ht="12.75">
      <c r="A26" s="35" t="s">
        <v>35</v>
      </c>
      <c r="B26" s="36">
        <f>SUM(B13:B25)</f>
        <v>651432.7091999999</v>
      </c>
      <c r="C26" s="35">
        <f aca="true" t="shared" si="4" ref="C26:L26">C13+C14+C15+C16+C17+C18+C19+C20+C21+C22+C23+C24</f>
        <v>458652.8147999999</v>
      </c>
      <c r="D26" s="35">
        <f t="shared" si="4"/>
        <v>5342</v>
      </c>
      <c r="E26" s="35">
        <f t="shared" si="4"/>
        <v>0</v>
      </c>
      <c r="F26" s="35">
        <f t="shared" si="4"/>
        <v>12375</v>
      </c>
      <c r="G26" s="35">
        <f t="shared" si="4"/>
        <v>0</v>
      </c>
      <c r="H26" s="35">
        <f t="shared" si="4"/>
        <v>93261</v>
      </c>
      <c r="I26" s="35">
        <f t="shared" si="4"/>
        <v>52500</v>
      </c>
      <c r="J26" s="35">
        <f t="shared" si="4"/>
        <v>0</v>
      </c>
      <c r="K26" s="35">
        <f t="shared" si="4"/>
        <v>10570</v>
      </c>
      <c r="L26" s="35">
        <f t="shared" si="4"/>
        <v>8500</v>
      </c>
      <c r="M26" s="37">
        <f>SUM(M13:M25)</f>
        <v>182548</v>
      </c>
      <c r="N26" s="38">
        <f>SUM(N13:N25)</f>
        <v>641200.8147999999</v>
      </c>
      <c r="O26" s="31"/>
    </row>
    <row r="27" spans="1:5" ht="12.75">
      <c r="A27" s="5"/>
      <c r="B27" s="5"/>
      <c r="E27" s="5"/>
    </row>
    <row r="28" spans="1:7" ht="15.75">
      <c r="A28" s="5"/>
      <c r="B28" s="5"/>
      <c r="D28" s="39">
        <v>6.7</v>
      </c>
      <c r="E28" s="40" t="s">
        <v>36</v>
      </c>
      <c r="F28" s="40"/>
      <c r="G28" s="41">
        <v>7.53</v>
      </c>
    </row>
    <row r="29" spans="1:9" ht="15.75">
      <c r="A29" s="42"/>
      <c r="B29" s="42"/>
      <c r="D29" s="39">
        <v>2.87</v>
      </c>
      <c r="E29" s="40" t="s">
        <v>13</v>
      </c>
      <c r="F29" s="40"/>
      <c r="G29" s="41">
        <v>2.9</v>
      </c>
      <c r="I29" s="43"/>
    </row>
    <row r="30" spans="1:7" ht="15.75">
      <c r="A30" s="42"/>
      <c r="B30" s="42"/>
      <c r="D30" s="39">
        <f>SUM(D28:D29)</f>
        <v>9.57</v>
      </c>
      <c r="E30" s="40" t="s">
        <v>37</v>
      </c>
      <c r="F30" s="40"/>
      <c r="G30" s="44">
        <f>SUM(G28:G29)</f>
        <v>10.43</v>
      </c>
    </row>
    <row r="31" spans="1:7" ht="15.75">
      <c r="A31" s="42"/>
      <c r="B31" s="42"/>
      <c r="C31" s="43"/>
      <c r="D31" s="45" t="s">
        <v>38</v>
      </c>
      <c r="E31" s="45"/>
      <c r="G31" s="44" t="s">
        <v>39</v>
      </c>
    </row>
    <row r="33" spans="1:4" ht="12.75" hidden="1">
      <c r="A33" s="46"/>
      <c r="B33" s="46"/>
      <c r="D33" s="5"/>
    </row>
    <row r="34" spans="1:10" ht="12.75">
      <c r="A34" s="47"/>
      <c r="B34" s="47"/>
      <c r="C34" s="40"/>
      <c r="D34" s="40"/>
      <c r="E34" s="40"/>
      <c r="F34" s="40"/>
      <c r="G34" s="40"/>
      <c r="H34" s="40"/>
      <c r="I34" s="41"/>
      <c r="J34" s="48"/>
    </row>
    <row r="35" spans="1:10" ht="15.75">
      <c r="A35" s="47"/>
      <c r="B35" s="47"/>
      <c r="D35" s="5"/>
      <c r="F35" s="44"/>
      <c r="G35" s="41"/>
      <c r="H35" s="48"/>
      <c r="I35" s="41"/>
      <c r="J35" s="48"/>
    </row>
    <row r="36" spans="1:10" ht="15.75">
      <c r="A36" s="49"/>
      <c r="B36" s="49"/>
      <c r="F36" s="44"/>
      <c r="G36" s="48"/>
      <c r="H36" s="48"/>
      <c r="I36" s="44"/>
      <c r="J36" s="48"/>
    </row>
    <row r="37" spans="6:10" ht="15.75">
      <c r="F37" s="50"/>
      <c r="G37" s="50"/>
      <c r="H37" s="48"/>
      <c r="I37" s="44"/>
      <c r="J37" s="48"/>
    </row>
  </sheetData>
  <mergeCells count="21">
    <mergeCell ref="F37:G37"/>
    <mergeCell ref="C34:H34"/>
    <mergeCell ref="B10:B12"/>
    <mergeCell ref="N10:N12"/>
    <mergeCell ref="C11:C12"/>
    <mergeCell ref="D11:L11"/>
    <mergeCell ref="C10:L10"/>
    <mergeCell ref="D31:E31"/>
    <mergeCell ref="E28:F28"/>
    <mergeCell ref="E29:F29"/>
    <mergeCell ref="C1:N1"/>
    <mergeCell ref="C2:N2"/>
    <mergeCell ref="M10:M12"/>
    <mergeCell ref="C3:N3"/>
    <mergeCell ref="C4:N4"/>
    <mergeCell ref="C6:H6"/>
    <mergeCell ref="M7:O7"/>
    <mergeCell ref="A10:A12"/>
    <mergeCell ref="E30:F30"/>
    <mergeCell ref="A8:B8"/>
    <mergeCell ref="O8:O12"/>
  </mergeCells>
  <printOptions/>
  <pageMargins left="0" right="0" top="0.984251968503937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2017-04-04T02:07:55Z</dcterms:created>
  <dcterms:modified xsi:type="dcterms:W3CDTF">2017-04-04T02:08:01Z</dcterms:modified>
  <cp:category/>
  <cp:version/>
  <cp:contentType/>
  <cp:contentStatus/>
</cp:coreProperties>
</file>