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Общ.Димтр.23" sheetId="1" r:id="rId1"/>
  </sheets>
  <externalReferences>
    <externalReference r:id="rId4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1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принят с 01 сентября 2019 г.</t>
        </r>
      </text>
    </comment>
  </commentList>
</comments>
</file>

<file path=xl/sharedStrings.xml><?xml version="1.0" encoding="utf-8"?>
<sst xmlns="http://schemas.openxmlformats.org/spreadsheetml/2006/main" count="57" uniqueCount="57">
  <si>
    <t xml:space="preserve">                                                                         Л И Ц Е В О Й   С Ч Е Т</t>
  </si>
  <si>
    <t xml:space="preserve"> улица       Димитрова,      дом    23 (2 половина)</t>
  </si>
  <si>
    <t>Сводная  за 2019 год</t>
  </si>
  <si>
    <t>Задолженность на конец месяца по РКЦ</t>
  </si>
  <si>
    <t>ДОХОД</t>
  </si>
  <si>
    <t>РАСХОД</t>
  </si>
  <si>
    <t>Всего за тект. рем</t>
  </si>
  <si>
    <t>ИТОГ</t>
  </si>
  <si>
    <t>(+,-) за жителями</t>
  </si>
  <si>
    <t>Содержание</t>
  </si>
  <si>
    <t>в том числе содержание</t>
  </si>
  <si>
    <t>текущий ремонт</t>
  </si>
  <si>
    <t xml:space="preserve">З/пл </t>
  </si>
  <si>
    <t>Отчисления (налог)</t>
  </si>
  <si>
    <t>Электроэнергия  СОИ</t>
  </si>
  <si>
    <t>ГСМ</t>
  </si>
  <si>
    <t>Материалы</t>
  </si>
  <si>
    <t xml:space="preserve"> Услуги ЕРКЦ и банка</t>
  </si>
  <si>
    <t>прочие ( комп. програм., услуги со стороны)</t>
  </si>
  <si>
    <t>отопление</t>
  </si>
  <si>
    <t>ХВС</t>
  </si>
  <si>
    <t>ЭС</t>
  </si>
  <si>
    <t>канализ</t>
  </si>
  <si>
    <t>кровля</t>
  </si>
  <si>
    <t>фасад</t>
  </si>
  <si>
    <t>подъезды</t>
  </si>
  <si>
    <t>дымоход</t>
  </si>
  <si>
    <t>благоуст</t>
  </si>
  <si>
    <t>прочие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</si>
  <si>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</si>
  <si>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</si>
  <si>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</si>
  <si>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</si>
  <si>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</si>
  <si>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</si>
  <si>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</si>
  <si>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</si>
  <si>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</si>
  <si>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</si>
  <si>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</si>
  <si>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</si>
  <si>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</si>
  <si>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Всего получено</t>
  </si>
  <si>
    <t>Всего израсходовано</t>
  </si>
  <si>
    <t>с 01 сентября 2019 г.</t>
  </si>
  <si>
    <t>СОИ(эл.энергия)            1,52 руб./м2</t>
  </si>
  <si>
    <t xml:space="preserve">                  </t>
  </si>
  <si>
    <t>СОИ(     вода )               0,06 руб./м2</t>
  </si>
  <si>
    <t>Содержание тариф</t>
  </si>
  <si>
    <t>текущ ремонт тариф</t>
  </si>
  <si>
    <t>с01,09,19</t>
  </si>
  <si>
    <t xml:space="preserve">выполнено заявок    всего                  </t>
  </si>
  <si>
    <t xml:space="preserve">в том числе                                  </t>
  </si>
  <si>
    <t xml:space="preserve">по водоснабжению                            </t>
  </si>
  <si>
    <t xml:space="preserve">по отоплению                                     </t>
  </si>
  <si>
    <t xml:space="preserve">по электроснабжению                         </t>
  </si>
  <si>
    <t xml:space="preserve">по канализации                             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</si>
</sst>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_-* \-#,##0.00\ &quot;р.&quot;;_-* &quot;-&quot;??\ &quot;р.&quot;_-;_-@_-"/>
    <numFmt numFmtId="165" formatCode="0_)"/>
    <numFmt numFmtId="166" formatCode="0.00?%_)"/>
    <numFmt numFmtId="167" formatCode="0.0"/>
    <numFmt numFmtId="168" formatCode="0.000"/>
    <numFmt numFmtId="169" formatCode="0.0000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gency FB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2"/>
      <name val="Agency FB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Agency FB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Calibri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Sylfae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i/>
      <u val="single"/>
      <sz val="10"/>
      <name val="Arial Cyr"/>
      <family val="0"/>
    </font>
    <font>
      <b/>
      <sz val="11"/>
      <name val="Arial"/>
      <family val="2"/>
    </font>
    <font>
      <sz val="10"/>
      <name val="Arial Cyr"/>
      <family val="0"/>
    </font>
    <font>
      <sz val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8" borderId="1" applyNumberFormat="0" applyAlignment="0" applyProtection="0"/>
    <xf numFmtId="0" fontId="5" fillId="8" borderId="1" applyNumberFormat="0" applyAlignment="0" applyProtection="0"/>
    <xf numFmtId="0" fontId="6" fillId="21" borderId="2" applyNumberFormat="0" applyAlignment="0" applyProtection="0"/>
    <xf numFmtId="0" fontId="7" fillId="21" borderId="1" applyNumberFormat="0" applyAlignment="0" applyProtection="0"/>
    <xf numFmtId="0" fontId="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2" borderId="7" applyNumberFormat="0" applyAlignment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16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23" borderId="0" xfId="0" applyFill="1" applyAlignment="1">
      <alignment/>
    </xf>
    <xf numFmtId="0" fontId="25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26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0" fontId="0" fillId="0" borderId="21" xfId="0" applyBorder="1" applyAlignment="1">
      <alignment/>
    </xf>
    <xf numFmtId="0" fontId="0" fillId="25" borderId="13" xfId="0" applyFill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Fill="1" applyBorder="1" applyAlignment="1">
      <alignment/>
    </xf>
    <xf numFmtId="0" fontId="0" fillId="23" borderId="13" xfId="0" applyFill="1" applyBorder="1" applyAlignment="1">
      <alignment/>
    </xf>
    <xf numFmtId="1" fontId="0" fillId="0" borderId="13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24" fillId="0" borderId="13" xfId="0" applyNumberFormat="1" applyFont="1" applyFill="1" applyBorder="1" applyAlignment="1">
      <alignment/>
    </xf>
    <xf numFmtId="0" fontId="24" fillId="0" borderId="13" xfId="0" applyFont="1" applyFill="1" applyBorder="1" applyAlignment="1">
      <alignment/>
    </xf>
    <xf numFmtId="0" fontId="24" fillId="25" borderId="13" xfId="0" applyFont="1" applyFill="1" applyBorder="1" applyAlignment="1">
      <alignment/>
    </xf>
    <xf numFmtId="0" fontId="24" fillId="0" borderId="13" xfId="0" applyFont="1" applyBorder="1" applyAlignment="1">
      <alignment/>
    </xf>
    <xf numFmtId="1" fontId="24" fillId="0" borderId="13" xfId="0" applyNumberFormat="1" applyFont="1" applyBorder="1" applyAlignment="1">
      <alignment/>
    </xf>
    <xf numFmtId="1" fontId="24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28" fillId="0" borderId="0" xfId="0" applyNumberFormat="1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Alignment="1">
      <alignment/>
    </xf>
    <xf numFmtId="0" fontId="24" fillId="0" borderId="0" xfId="0" applyFont="1" applyBorder="1" applyAlignment="1">
      <alignment/>
    </xf>
    <xf numFmtId="1" fontId="24" fillId="0" borderId="0" xfId="0" applyNumberFormat="1" applyFont="1" applyBorder="1" applyAlignment="1">
      <alignment/>
    </xf>
    <xf numFmtId="1" fontId="28" fillId="0" borderId="0" xfId="0" applyNumberFormat="1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4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9" fillId="0" borderId="0" xfId="0" applyFont="1" applyAlignment="1">
      <alignment/>
    </xf>
    <xf numFmtId="2" fontId="28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32" fillId="0" borderId="0" xfId="0" applyFont="1" applyAlignment="1">
      <alignment/>
    </xf>
    <xf numFmtId="2" fontId="31" fillId="0" borderId="0" xfId="0" applyNumberFormat="1" applyFont="1" applyAlignment="1">
      <alignment/>
    </xf>
    <xf numFmtId="0" fontId="28" fillId="0" borderId="0" xfId="0" applyFont="1" applyAlignment="1">
      <alignment horizontal="left"/>
    </xf>
    <xf numFmtId="0" fontId="33" fillId="25" borderId="13" xfId="0" applyFont="1" applyFill="1" applyBorder="1" applyAlignment="1">
      <alignment/>
    </xf>
    <xf numFmtId="0" fontId="33" fillId="25" borderId="15" xfId="0" applyFont="1" applyFill="1" applyBorder="1" applyAlignment="1">
      <alignment horizontal="center"/>
    </xf>
    <xf numFmtId="0" fontId="33" fillId="25" borderId="16" xfId="0" applyFont="1" applyFill="1" applyBorder="1" applyAlignment="1">
      <alignment horizontal="center"/>
    </xf>
    <xf numFmtId="0" fontId="33" fillId="25" borderId="17" xfId="0" applyFont="1" applyFill="1" applyBorder="1" applyAlignment="1">
      <alignment horizontal="center"/>
    </xf>
    <xf numFmtId="0" fontId="33" fillId="25" borderId="15" xfId="0" applyFont="1" applyFill="1" applyBorder="1" applyAlignment="1">
      <alignment horizontal="left"/>
    </xf>
    <xf numFmtId="0" fontId="33" fillId="25" borderId="16" xfId="0" applyFont="1" applyFill="1" applyBorder="1" applyAlignment="1">
      <alignment horizontal="left"/>
    </xf>
    <xf numFmtId="0" fontId="33" fillId="25" borderId="17" xfId="0" applyFont="1" applyFill="1" applyBorder="1" applyAlignment="1">
      <alignment horizontal="left"/>
    </xf>
    <xf numFmtId="0" fontId="33" fillId="25" borderId="13" xfId="0" applyFont="1" applyFill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вод  2" xfId="41"/>
    <cellStyle name="Вывод" xfId="42"/>
    <cellStyle name="Вычисление" xfId="43"/>
    <cellStyle name="Вычисление 2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&#1052;&#1086;&#1080;%20&#1076;&#1086;&#1082;&#1091;&#1084;&#1077;&#1085;&#1090;&#1099;\&#1056;&#1040;&#1057;&#1055;&#1056;&#1045;&#1044;&#1045;&#1051;&#1045;&#1053;&#1048;&#1045;%20&#1050;%20&#1051;&#1048;&#1062;&#1045;&#1042;&#1067;&#1052;%20&#1057;&#1063;&#1045;&#1058;&#1040;&#1052;\2019&#1075;\&#1051;&#1080;&#1094;&#1077;&#1074;&#1099;&#1077;%20&#1089;&#1095;&#1077;&#1090;&#1072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19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4"/>
      <sheetName val="Кир 2А"/>
      <sheetName val="Кир 12"/>
      <sheetName val="Кир 8"/>
      <sheetName val="Кир 14"/>
      <sheetName val="Нефт 13"/>
      <sheetName val="Нефт 36А"/>
      <sheetName val="Нефт 38"/>
      <sheetName val="Окт 4"/>
      <sheetName val="Нефт 17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Шк 3"/>
      <sheetName val="Раб 40"/>
      <sheetName val="Раб 42"/>
      <sheetName val="Шк 1"/>
      <sheetName val="Шк 7"/>
      <sheetName val="Лен18"/>
      <sheetName val="Окт 29"/>
      <sheetName val="Димитр37"/>
      <sheetName val="Димитр23(1пол"/>
      <sheetName val="Дитр.23 2пол"/>
      <sheetName val="Окт 22"/>
    </sheetNames>
    <sheetDataSet>
      <sheetData sheetId="57">
        <row r="8">
          <cell r="L8">
            <v>0</v>
          </cell>
        </row>
        <row r="9">
          <cell r="L9">
            <v>0</v>
          </cell>
        </row>
        <row r="10">
          <cell r="B10">
            <v>0</v>
          </cell>
        </row>
        <row r="11">
          <cell r="L11">
            <v>0</v>
          </cell>
        </row>
        <row r="12">
          <cell r="L12">
            <v>0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8"/>
  <sheetViews>
    <sheetView tabSelected="1" workbookViewId="0" topLeftCell="A1">
      <selection activeCell="L26" sqref="L26"/>
    </sheetView>
  </sheetViews>
  <sheetFormatPr defaultColWidth="9.140625" defaultRowHeight="12.75"/>
  <sheetData>
    <row r="2" spans="1:12" ht="15">
      <c r="A2" s="1" t="s">
        <v>0</v>
      </c>
      <c r="L2" s="2"/>
    </row>
    <row r="3" spans="1:16" ht="14.25">
      <c r="A3" s="2"/>
      <c r="B3" s="3">
        <f>2675.9+2652.4</f>
        <v>5328.3</v>
      </c>
      <c r="C3" s="4" t="s">
        <v>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2:24" ht="12.75">
      <c r="B4" s="2"/>
      <c r="C4" s="2" t="s">
        <v>2</v>
      </c>
      <c r="D4" s="2"/>
      <c r="E4" s="2"/>
      <c r="F4" s="2"/>
      <c r="G4" s="2"/>
      <c r="H4" s="2"/>
      <c r="I4" s="2"/>
      <c r="J4" s="2"/>
      <c r="X4" s="5" t="s">
        <v>3</v>
      </c>
    </row>
    <row r="5" ht="12.75">
      <c r="X5" s="6"/>
    </row>
    <row r="6" spans="1:24" ht="12.75">
      <c r="A6" s="7">
        <v>2019</v>
      </c>
      <c r="B6" s="7" t="s">
        <v>4</v>
      </c>
      <c r="C6" s="8" t="s">
        <v>5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5" t="s">
        <v>6</v>
      </c>
      <c r="V6" s="5" t="s">
        <v>7</v>
      </c>
      <c r="W6" s="9" t="s">
        <v>8</v>
      </c>
      <c r="X6" s="6"/>
    </row>
    <row r="7" spans="1:24" ht="14.25">
      <c r="A7" s="10"/>
      <c r="B7" s="10"/>
      <c r="C7" s="11" t="s">
        <v>9</v>
      </c>
      <c r="D7" s="12" t="s">
        <v>10</v>
      </c>
      <c r="E7" s="13"/>
      <c r="F7" s="13"/>
      <c r="G7" s="13"/>
      <c r="H7" s="13"/>
      <c r="I7" s="13"/>
      <c r="J7" s="14"/>
      <c r="K7" s="15" t="s">
        <v>11</v>
      </c>
      <c r="L7" s="15"/>
      <c r="M7" s="15"/>
      <c r="N7" s="15"/>
      <c r="O7" s="15"/>
      <c r="P7" s="15"/>
      <c r="Q7" s="15"/>
      <c r="R7" s="15"/>
      <c r="S7" s="15"/>
      <c r="T7" s="15"/>
      <c r="U7" s="16"/>
      <c r="V7" s="16"/>
      <c r="W7" s="9"/>
      <c r="X7" s="6"/>
    </row>
    <row r="8" spans="1:24" ht="76.5">
      <c r="A8" s="17"/>
      <c r="B8" s="17"/>
      <c r="C8" s="18"/>
      <c r="D8" s="19" t="s">
        <v>12</v>
      </c>
      <c r="E8" s="19" t="s">
        <v>13</v>
      </c>
      <c r="F8" s="19" t="s">
        <v>14</v>
      </c>
      <c r="G8" s="19" t="s">
        <v>15</v>
      </c>
      <c r="H8" s="19" t="s">
        <v>16</v>
      </c>
      <c r="I8" s="19" t="s">
        <v>17</v>
      </c>
      <c r="J8" s="19" t="s">
        <v>18</v>
      </c>
      <c r="K8" s="20" t="s">
        <v>19</v>
      </c>
      <c r="L8" s="20" t="s">
        <v>20</v>
      </c>
      <c r="M8" s="20" t="s">
        <v>21</v>
      </c>
      <c r="N8" s="21" t="s">
        <v>22</v>
      </c>
      <c r="O8" s="20" t="s">
        <v>23</v>
      </c>
      <c r="P8" s="20" t="s">
        <v>24</v>
      </c>
      <c r="Q8" s="20" t="s">
        <v>25</v>
      </c>
      <c r="R8" s="20" t="s">
        <v>26</v>
      </c>
      <c r="S8" s="20" t="s">
        <v>27</v>
      </c>
      <c r="T8" s="20" t="s">
        <v>28</v>
      </c>
      <c r="U8" s="22"/>
      <c r="V8" s="22"/>
      <c r="W8" s="9"/>
      <c r="X8" s="23"/>
    </row>
    <row r="9" spans="1:24" ht="12.75">
      <c r="A9" s="24" t="s">
        <v>29</v>
      </c>
      <c r="B9" s="25">
        <f>'[1]Дитр.23 2пол'!$L$8</f>
        <v>0</v>
      </c>
      <c r="C9" s="25"/>
      <c r="D9" s="25"/>
      <c r="E9" s="25"/>
      <c r="F9" s="25"/>
      <c r="G9" s="25"/>
      <c r="H9" s="25"/>
      <c r="I9" s="25"/>
      <c r="J9" s="25"/>
      <c r="K9" s="24"/>
      <c r="L9" s="24"/>
      <c r="M9" s="26"/>
      <c r="N9" s="26"/>
      <c r="O9" s="24"/>
      <c r="P9" s="27"/>
      <c r="Q9" s="27"/>
      <c r="R9" s="27"/>
      <c r="S9" s="27"/>
      <c r="T9" s="24"/>
      <c r="U9" s="24">
        <f aca="true" t="shared" si="0" ref="U9:U20">K9+L9+M9+N9+O9+P9+S9+T9+Q9+R9</f>
        <v>0</v>
      </c>
      <c r="V9" s="25">
        <f aca="true" t="shared" si="1" ref="V9:V20">C9+U9</f>
        <v>0</v>
      </c>
      <c r="W9" s="25">
        <f aca="true" t="shared" si="2" ref="W9:W20">B9-C9-U9</f>
        <v>0</v>
      </c>
      <c r="X9" s="28">
        <f>'[1]Дитр.23 2пол'!$AE$8</f>
        <v>0</v>
      </c>
    </row>
    <row r="10" spans="1:24" ht="12.75">
      <c r="A10" s="24" t="s">
        <v>30</v>
      </c>
      <c r="B10" s="25">
        <f>'[1]Дитр.23 2пол'!$L$9</f>
        <v>0</v>
      </c>
      <c r="C10" s="25"/>
      <c r="D10" s="25"/>
      <c r="E10" s="25"/>
      <c r="F10" s="25"/>
      <c r="G10" s="25"/>
      <c r="H10" s="25"/>
      <c r="I10" s="25"/>
      <c r="J10" s="25"/>
      <c r="K10" s="24"/>
      <c r="L10" s="24"/>
      <c r="M10" s="24"/>
      <c r="N10" s="24"/>
      <c r="O10" s="24"/>
      <c r="P10" s="27"/>
      <c r="Q10" s="27"/>
      <c r="R10" s="27"/>
      <c r="S10" s="27"/>
      <c r="T10" s="27"/>
      <c r="U10" s="24">
        <f t="shared" si="0"/>
        <v>0</v>
      </c>
      <c r="V10" s="25">
        <f t="shared" si="1"/>
        <v>0</v>
      </c>
      <c r="W10" s="25">
        <f t="shared" si="2"/>
        <v>0</v>
      </c>
      <c r="X10" s="28">
        <f>'[1]Дитр.23 2пол'!$AE$9</f>
        <v>0</v>
      </c>
    </row>
    <row r="11" spans="1:24" ht="12.75">
      <c r="A11" s="24" t="s">
        <v>31</v>
      </c>
      <c r="B11" s="25">
        <f>'[1]Дитр.23 2пол'!$B$10</f>
        <v>0</v>
      </c>
      <c r="C11" s="25"/>
      <c r="D11" s="25"/>
      <c r="E11" s="25"/>
      <c r="F11" s="25"/>
      <c r="G11" s="25"/>
      <c r="H11" s="25"/>
      <c r="I11" s="25"/>
      <c r="J11" s="25"/>
      <c r="K11" s="24"/>
      <c r="L11" s="24"/>
      <c r="M11" s="27"/>
      <c r="N11" s="24"/>
      <c r="O11" s="24"/>
      <c r="P11" s="27"/>
      <c r="Q11" s="27"/>
      <c r="R11" s="27"/>
      <c r="S11" s="27"/>
      <c r="T11" s="27"/>
      <c r="U11" s="24">
        <f t="shared" si="0"/>
        <v>0</v>
      </c>
      <c r="V11" s="25">
        <f t="shared" si="1"/>
        <v>0</v>
      </c>
      <c r="W11" s="25">
        <f t="shared" si="2"/>
        <v>0</v>
      </c>
      <c r="X11" s="28">
        <f>'[1]Дитр.23 2пол'!$AF$10</f>
        <v>0</v>
      </c>
    </row>
    <row r="12" spans="1:24" ht="12.75">
      <c r="A12" s="24" t="s">
        <v>32</v>
      </c>
      <c r="B12" s="25">
        <f>'[1]Дитр.23 2пол'!$L$11</f>
        <v>0</v>
      </c>
      <c r="C12" s="25"/>
      <c r="D12" s="25"/>
      <c r="E12" s="25"/>
      <c r="F12" s="25"/>
      <c r="G12" s="25"/>
      <c r="H12" s="25"/>
      <c r="I12" s="25"/>
      <c r="J12" s="25"/>
      <c r="K12" s="24"/>
      <c r="L12" s="24"/>
      <c r="M12" s="24"/>
      <c r="N12" s="24"/>
      <c r="O12" s="24"/>
      <c r="P12" s="27"/>
      <c r="Q12" s="27"/>
      <c r="R12" s="27"/>
      <c r="S12" s="27"/>
      <c r="T12" s="27"/>
      <c r="U12" s="24">
        <f t="shared" si="0"/>
        <v>0</v>
      </c>
      <c r="V12" s="25">
        <f t="shared" si="1"/>
        <v>0</v>
      </c>
      <c r="W12" s="25">
        <f t="shared" si="2"/>
        <v>0</v>
      </c>
      <c r="X12" s="28">
        <f>'[1]Дитр.23 2пол'!$AE$11</f>
        <v>0</v>
      </c>
    </row>
    <row r="13" spans="1:24" ht="12.75">
      <c r="A13" s="24" t="s">
        <v>33</v>
      </c>
      <c r="B13" s="25">
        <f>'[1]Дитр.23 2пол'!$L$12</f>
        <v>0</v>
      </c>
      <c r="C13" s="25"/>
      <c r="D13" s="25"/>
      <c r="E13" s="25"/>
      <c r="F13" s="25"/>
      <c r="G13" s="25"/>
      <c r="H13" s="25"/>
      <c r="I13" s="25"/>
      <c r="J13" s="25"/>
      <c r="K13" s="24"/>
      <c r="L13" s="24"/>
      <c r="M13" s="24"/>
      <c r="N13" s="24"/>
      <c r="O13" s="24"/>
      <c r="P13" s="27"/>
      <c r="Q13" s="27"/>
      <c r="R13" s="27"/>
      <c r="S13" s="27"/>
      <c r="T13" s="27"/>
      <c r="U13" s="24">
        <f t="shared" si="0"/>
        <v>0</v>
      </c>
      <c r="V13" s="25">
        <f t="shared" si="1"/>
        <v>0</v>
      </c>
      <c r="W13" s="25">
        <f t="shared" si="2"/>
        <v>0</v>
      </c>
      <c r="X13" s="28">
        <f>'[1]Дитр.23 2пол'!$AE$12</f>
        <v>0</v>
      </c>
    </row>
    <row r="14" spans="1:24" ht="12.75">
      <c r="A14" s="24" t="s">
        <v>34</v>
      </c>
      <c r="B14" s="25">
        <f>'[1]Дитр.23 2пол'!$L$13</f>
        <v>0</v>
      </c>
      <c r="C14" s="25"/>
      <c r="D14" s="25"/>
      <c r="E14" s="25"/>
      <c r="F14" s="25"/>
      <c r="G14" s="25"/>
      <c r="H14" s="25"/>
      <c r="I14" s="25"/>
      <c r="J14" s="25"/>
      <c r="K14" s="24"/>
      <c r="L14" s="24"/>
      <c r="M14" s="24"/>
      <c r="N14" s="24"/>
      <c r="O14" s="29"/>
      <c r="P14" s="27"/>
      <c r="Q14" s="27"/>
      <c r="R14" s="27"/>
      <c r="S14" s="27"/>
      <c r="T14" s="27"/>
      <c r="U14" s="24">
        <f t="shared" si="0"/>
        <v>0</v>
      </c>
      <c r="V14" s="25">
        <f t="shared" si="1"/>
        <v>0</v>
      </c>
      <c r="W14" s="25">
        <f t="shared" si="2"/>
        <v>0</v>
      </c>
      <c r="X14" s="28">
        <f>'[1]Дитр.23 2пол'!$AE$13</f>
        <v>0</v>
      </c>
    </row>
    <row r="15" spans="1:24" ht="12.75">
      <c r="A15" s="27" t="s">
        <v>35</v>
      </c>
      <c r="B15" s="25">
        <f>'[1]Дитр.23 2пол'!$L$14</f>
        <v>0</v>
      </c>
      <c r="C15" s="25"/>
      <c r="D15" s="25"/>
      <c r="E15" s="25"/>
      <c r="F15" s="25"/>
      <c r="G15" s="25"/>
      <c r="H15" s="25"/>
      <c r="I15" s="25"/>
      <c r="J15" s="25"/>
      <c r="K15" s="24"/>
      <c r="L15" s="24"/>
      <c r="M15" s="24"/>
      <c r="N15" s="24"/>
      <c r="O15" s="29"/>
      <c r="P15" s="27"/>
      <c r="Q15" s="27"/>
      <c r="R15" s="27"/>
      <c r="S15" s="27"/>
      <c r="T15" s="27"/>
      <c r="U15" s="24">
        <f t="shared" si="0"/>
        <v>0</v>
      </c>
      <c r="V15" s="25">
        <f t="shared" si="1"/>
        <v>0</v>
      </c>
      <c r="W15" s="25">
        <f t="shared" si="2"/>
        <v>0</v>
      </c>
      <c r="X15" s="28">
        <f>'[1]Дитр.23 2пол'!$AE$14</f>
        <v>0</v>
      </c>
    </row>
    <row r="16" spans="1:24" ht="12.75">
      <c r="A16" s="24" t="s">
        <v>36</v>
      </c>
      <c r="B16" s="25">
        <f>'[1]Дитр.23 2пол'!$L$15</f>
        <v>0</v>
      </c>
      <c r="C16" s="25"/>
      <c r="D16" s="25"/>
      <c r="E16" s="25"/>
      <c r="F16" s="25"/>
      <c r="G16" s="25"/>
      <c r="H16" s="25"/>
      <c r="I16" s="25"/>
      <c r="J16" s="25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4">
        <f t="shared" si="0"/>
        <v>0</v>
      </c>
      <c r="V16" s="25">
        <f t="shared" si="1"/>
        <v>0</v>
      </c>
      <c r="W16" s="25">
        <f t="shared" si="2"/>
        <v>0</v>
      </c>
      <c r="X16" s="28">
        <f>'[1]Дитр.23 2пол'!$AE$15</f>
        <v>0</v>
      </c>
    </row>
    <row r="17" spans="1:24" ht="12.75">
      <c r="A17" s="30" t="s">
        <v>37</v>
      </c>
      <c r="B17" s="31">
        <f>24368+19848</f>
        <v>44216</v>
      </c>
      <c r="C17" s="31">
        <f>25394+25277</f>
        <v>50671</v>
      </c>
      <c r="D17" s="31">
        <f>15237+15166</f>
        <v>30403</v>
      </c>
      <c r="E17" s="31">
        <f>D17*28/100</f>
        <v>8512.84</v>
      </c>
      <c r="F17" s="31">
        <f>4067+4030</f>
        <v>8097</v>
      </c>
      <c r="G17" s="31">
        <f>294+296</f>
        <v>590</v>
      </c>
      <c r="H17" s="31">
        <f>197+166</f>
        <v>363</v>
      </c>
      <c r="I17" s="31">
        <f>1137+1147</f>
        <v>2284</v>
      </c>
      <c r="J17" s="31">
        <f>207+215</f>
        <v>422</v>
      </c>
      <c r="K17" s="27"/>
      <c r="L17" s="27">
        <v>1020</v>
      </c>
      <c r="M17" s="27"/>
      <c r="N17" s="27">
        <v>780</v>
      </c>
      <c r="O17" s="27"/>
      <c r="P17" s="27"/>
      <c r="Q17" s="27"/>
      <c r="R17" s="27"/>
      <c r="S17" s="27"/>
      <c r="T17" s="27"/>
      <c r="U17" s="24">
        <f t="shared" si="0"/>
        <v>1800</v>
      </c>
      <c r="V17" s="31">
        <f t="shared" si="1"/>
        <v>52471</v>
      </c>
      <c r="W17" s="31">
        <f t="shared" si="2"/>
        <v>-8255</v>
      </c>
      <c r="X17" s="32">
        <f>34296+33556</f>
        <v>67852</v>
      </c>
    </row>
    <row r="18" spans="1:24" ht="12.75">
      <c r="A18" s="24" t="s">
        <v>38</v>
      </c>
      <c r="B18" s="31">
        <f>34081+32195</f>
        <v>66276</v>
      </c>
      <c r="C18" s="31">
        <f>25394+25277</f>
        <v>50671</v>
      </c>
      <c r="D18" s="31">
        <f>15237+15166</f>
        <v>30403</v>
      </c>
      <c r="E18" s="31">
        <f>D18*28/100</f>
        <v>8512.84</v>
      </c>
      <c r="F18" s="31">
        <f>4067+4030</f>
        <v>8097</v>
      </c>
      <c r="G18" s="31">
        <f>161+163</f>
        <v>324</v>
      </c>
      <c r="H18" s="31">
        <f>249+137</f>
        <v>386</v>
      </c>
      <c r="I18" s="31">
        <f>1151+1161</f>
        <v>2312</v>
      </c>
      <c r="J18" s="31">
        <f>273+263</f>
        <v>536</v>
      </c>
      <c r="K18" s="27">
        <v>680</v>
      </c>
      <c r="L18" s="27"/>
      <c r="M18" s="27"/>
      <c r="N18" s="27">
        <v>810</v>
      </c>
      <c r="O18" s="27"/>
      <c r="P18" s="27"/>
      <c r="Q18" s="27"/>
      <c r="R18" s="27"/>
      <c r="S18" s="27"/>
      <c r="T18" s="27"/>
      <c r="U18" s="24">
        <f t="shared" si="0"/>
        <v>1490</v>
      </c>
      <c r="V18" s="31">
        <f t="shared" si="1"/>
        <v>52161</v>
      </c>
      <c r="W18" s="31">
        <f t="shared" si="2"/>
        <v>14115</v>
      </c>
      <c r="X18" s="32">
        <f>36396+33030</f>
        <v>69426</v>
      </c>
    </row>
    <row r="19" spans="1:24" ht="12.75">
      <c r="A19" s="24" t="s">
        <v>39</v>
      </c>
      <c r="B19" s="31">
        <f>32389+28548</f>
        <v>60937</v>
      </c>
      <c r="C19" s="31">
        <f>25394+25277</f>
        <v>50671</v>
      </c>
      <c r="D19" s="31">
        <f>15237+15166</f>
        <v>30403</v>
      </c>
      <c r="E19" s="31">
        <f>D19*28/100</f>
        <v>8512.84</v>
      </c>
      <c r="F19" s="31">
        <f>4067+4030</f>
        <v>8097</v>
      </c>
      <c r="G19" s="31">
        <f>89+90</f>
        <v>179</v>
      </c>
      <c r="H19" s="31">
        <f>246+207</f>
        <v>453</v>
      </c>
      <c r="I19" s="31">
        <f>1234+1223</f>
        <v>2457</v>
      </c>
      <c r="J19" s="31">
        <f>277+294</f>
        <v>571</v>
      </c>
      <c r="K19" s="27"/>
      <c r="L19" s="27">
        <v>910</v>
      </c>
      <c r="M19" s="27"/>
      <c r="N19" s="27"/>
      <c r="O19" s="27">
        <f>69928+69928</f>
        <v>139856</v>
      </c>
      <c r="P19" s="27"/>
      <c r="Q19" s="27"/>
      <c r="R19" s="27"/>
      <c r="S19" s="27"/>
      <c r="T19" s="27"/>
      <c r="U19" s="24">
        <f t="shared" si="0"/>
        <v>140766</v>
      </c>
      <c r="V19" s="31">
        <f t="shared" si="1"/>
        <v>191437</v>
      </c>
      <c r="W19" s="31">
        <f t="shared" si="2"/>
        <v>-130500</v>
      </c>
      <c r="X19" s="32">
        <f>42144+34197</f>
        <v>76341</v>
      </c>
    </row>
    <row r="20" spans="1:24" ht="12.75">
      <c r="A20" s="24" t="s">
        <v>40</v>
      </c>
      <c r="B20" s="31">
        <f>30633+34455</f>
        <v>65088</v>
      </c>
      <c r="C20" s="31">
        <f>25394+25277</f>
        <v>50671</v>
      </c>
      <c r="D20" s="31">
        <f>15237+15166</f>
        <v>30403</v>
      </c>
      <c r="E20" s="31">
        <f>D20*28/100</f>
        <v>8512.84</v>
      </c>
      <c r="F20" s="31">
        <f>4067+4030</f>
        <v>8097</v>
      </c>
      <c r="G20" s="31">
        <f>195+197</f>
        <v>392</v>
      </c>
      <c r="H20" s="31">
        <f>249+241</f>
        <v>490</v>
      </c>
      <c r="I20" s="31">
        <f>1152+1154</f>
        <v>2306</v>
      </c>
      <c r="J20" s="31">
        <f>238+233</f>
        <v>471</v>
      </c>
      <c r="K20" s="27"/>
      <c r="L20" s="27"/>
      <c r="M20" s="27">
        <v>4714</v>
      </c>
      <c r="N20" s="27"/>
      <c r="O20" s="27"/>
      <c r="P20" s="27"/>
      <c r="Q20" s="27"/>
      <c r="R20" s="27"/>
      <c r="S20" s="27"/>
      <c r="T20" s="27"/>
      <c r="U20" s="24">
        <f t="shared" si="0"/>
        <v>4714</v>
      </c>
      <c r="V20" s="31">
        <f t="shared" si="1"/>
        <v>55385</v>
      </c>
      <c r="W20" s="31">
        <f t="shared" si="2"/>
        <v>9703</v>
      </c>
      <c r="X20" s="32">
        <f>41970+37120</f>
        <v>79090</v>
      </c>
    </row>
    <row r="21" spans="2:24" ht="12.75">
      <c r="B21" s="33"/>
      <c r="C21" s="33"/>
      <c r="D21" s="34"/>
      <c r="E21" s="34"/>
      <c r="F21" s="34"/>
      <c r="G21" s="34"/>
      <c r="H21" s="34"/>
      <c r="I21" s="34"/>
      <c r="J21" s="34"/>
      <c r="K21" s="34"/>
      <c r="L21" s="24"/>
      <c r="M21" s="34"/>
      <c r="N21" s="34"/>
      <c r="O21" s="34"/>
      <c r="P21" s="35"/>
      <c r="Q21" s="35"/>
      <c r="R21" s="35"/>
      <c r="S21" s="35"/>
      <c r="T21" s="35"/>
      <c r="U21" s="24"/>
      <c r="V21" s="31"/>
      <c r="W21" s="31"/>
      <c r="X21" s="32"/>
    </row>
    <row r="22" spans="1:24" ht="12.75">
      <c r="A22" s="36" t="s">
        <v>41</v>
      </c>
      <c r="B22" s="37">
        <f aca="true" t="shared" si="3" ref="B22:T22">B9+B10+B11+B12+B13+B14+B15+B16+B17+B18+B19+B20</f>
        <v>236517</v>
      </c>
      <c r="C22" s="37">
        <f t="shared" si="3"/>
        <v>202684</v>
      </c>
      <c r="D22" s="37">
        <f t="shared" si="3"/>
        <v>121612</v>
      </c>
      <c r="E22" s="37">
        <f t="shared" si="3"/>
        <v>34051.36</v>
      </c>
      <c r="F22" s="37">
        <f t="shared" si="3"/>
        <v>32388</v>
      </c>
      <c r="G22" s="37">
        <f t="shared" si="3"/>
        <v>1485</v>
      </c>
      <c r="H22" s="37">
        <f t="shared" si="3"/>
        <v>1692</v>
      </c>
      <c r="I22" s="37">
        <f t="shared" si="3"/>
        <v>9359</v>
      </c>
      <c r="J22" s="37">
        <f t="shared" si="3"/>
        <v>2000</v>
      </c>
      <c r="K22" s="36">
        <f t="shared" si="3"/>
        <v>680</v>
      </c>
      <c r="L22" s="36">
        <f t="shared" si="3"/>
        <v>1930</v>
      </c>
      <c r="M22" s="36">
        <f t="shared" si="3"/>
        <v>4714</v>
      </c>
      <c r="N22" s="36">
        <f t="shared" si="3"/>
        <v>1590</v>
      </c>
      <c r="O22" s="36">
        <f t="shared" si="3"/>
        <v>139856</v>
      </c>
      <c r="P22" s="36">
        <f t="shared" si="3"/>
        <v>0</v>
      </c>
      <c r="Q22" s="36">
        <f t="shared" si="3"/>
        <v>0</v>
      </c>
      <c r="R22" s="36">
        <f t="shared" si="3"/>
        <v>0</v>
      </c>
      <c r="S22" s="36">
        <f t="shared" si="3"/>
        <v>0</v>
      </c>
      <c r="T22" s="36">
        <f t="shared" si="3"/>
        <v>0</v>
      </c>
      <c r="U22" s="24">
        <f>K22+L22+M22+N22+O22+P22+S22+T22+Q22+R22</f>
        <v>148770</v>
      </c>
      <c r="V22" s="31">
        <f>C22+U22</f>
        <v>351454</v>
      </c>
      <c r="W22" s="31">
        <f>B22-C22-U22</f>
        <v>-114937</v>
      </c>
      <c r="X22" s="32"/>
    </row>
    <row r="23" spans="1:12" ht="12.75">
      <c r="A23" s="2"/>
      <c r="B23" s="38"/>
      <c r="C23" s="39"/>
      <c r="L23" s="2"/>
    </row>
    <row r="24" spans="1:21" ht="15.75">
      <c r="A24" s="2"/>
      <c r="B24" s="38"/>
      <c r="C24" s="39"/>
      <c r="I24" s="40"/>
      <c r="J24" s="41"/>
      <c r="L24" s="2"/>
      <c r="O24" s="42"/>
      <c r="P24" s="42"/>
      <c r="Q24" s="43"/>
      <c r="R24" s="43"/>
      <c r="S24" s="43"/>
      <c r="T24" s="43"/>
      <c r="U24" s="43"/>
    </row>
    <row r="25" spans="1:21" ht="15.75">
      <c r="A25" s="44"/>
      <c r="B25" s="45"/>
      <c r="C25" s="39"/>
      <c r="I25" s="46"/>
      <c r="J25" s="47"/>
      <c r="L25" s="2"/>
      <c r="Q25" s="43"/>
      <c r="R25" s="43"/>
      <c r="S25" s="43"/>
      <c r="T25" s="43"/>
      <c r="U25" s="43"/>
    </row>
    <row r="26" spans="1:21" ht="12.75">
      <c r="A26" s="44" t="s">
        <v>42</v>
      </c>
      <c r="B26" s="45">
        <f>B22</f>
        <v>236517</v>
      </c>
      <c r="C26" s="39"/>
      <c r="L26" s="2"/>
      <c r="Q26" s="48"/>
      <c r="R26" s="48"/>
      <c r="S26" s="48"/>
      <c r="T26" s="48"/>
      <c r="U26" s="48"/>
    </row>
    <row r="27" spans="1:21" ht="12.75">
      <c r="A27" s="44" t="s">
        <v>43</v>
      </c>
      <c r="B27" s="45">
        <f>C22+U22</f>
        <v>351454</v>
      </c>
      <c r="C27" s="39"/>
      <c r="D27" s="49"/>
      <c r="E27" s="49"/>
      <c r="F27" s="49"/>
      <c r="G27" s="49"/>
      <c r="H27" s="49"/>
      <c r="I27" s="49"/>
      <c r="J27" s="49"/>
      <c r="Q27" s="48" t="s">
        <v>44</v>
      </c>
      <c r="R27" s="48"/>
      <c r="S27" s="48"/>
      <c r="T27" s="48"/>
      <c r="U27" s="48"/>
    </row>
    <row r="28" spans="2:22" ht="12.75">
      <c r="B28" s="2"/>
      <c r="Q28" s="50" t="s">
        <v>45</v>
      </c>
      <c r="R28" s="50"/>
      <c r="S28" s="50"/>
      <c r="T28" s="50"/>
      <c r="U28" s="50"/>
      <c r="V28" t="s">
        <v>46</v>
      </c>
    </row>
    <row r="29" spans="1:21" ht="12.75">
      <c r="A29" s="51"/>
      <c r="K29" s="2"/>
      <c r="Q29" s="50" t="s">
        <v>47</v>
      </c>
      <c r="R29" s="50"/>
      <c r="S29" s="50"/>
      <c r="T29" s="50"/>
      <c r="U29" s="50"/>
    </row>
    <row r="30" spans="1:16" ht="15.75">
      <c r="A30" s="52" t="s">
        <v>48</v>
      </c>
      <c r="D30" s="53">
        <v>7.91</v>
      </c>
      <c r="E30" s="41">
        <v>7.95</v>
      </c>
      <c r="F30" s="54"/>
      <c r="K30" s="49"/>
      <c r="M30" s="41"/>
      <c r="N30" s="54"/>
      <c r="O30" s="55"/>
      <c r="P30" s="54"/>
    </row>
    <row r="31" spans="1:16" ht="15.75">
      <c r="A31" s="52" t="s">
        <v>49</v>
      </c>
      <c r="D31" s="53">
        <v>3.05</v>
      </c>
      <c r="E31" s="55">
        <v>3.4</v>
      </c>
      <c r="F31" s="54"/>
      <c r="K31" s="2"/>
      <c r="M31" s="55"/>
      <c r="N31" s="54"/>
      <c r="O31" s="55"/>
      <c r="P31" s="54"/>
    </row>
    <row r="32" spans="1:15" ht="15.75">
      <c r="A32" s="56"/>
      <c r="B32" s="57"/>
      <c r="C32" s="49"/>
      <c r="D32" s="58">
        <v>10.96</v>
      </c>
      <c r="E32" s="41">
        <f>SUM(E30:E31)</f>
        <v>11.35</v>
      </c>
      <c r="G32" s="49"/>
      <c r="H32" s="49"/>
      <c r="I32" s="49"/>
      <c r="J32" s="49"/>
      <c r="M32" s="41"/>
      <c r="O32" s="55"/>
    </row>
    <row r="33" spans="5:15" ht="15.75">
      <c r="E33" s="59" t="s">
        <v>50</v>
      </c>
      <c r="F33" s="59"/>
      <c r="J33" s="60" t="s">
        <v>51</v>
      </c>
      <c r="K33" s="60"/>
      <c r="L33" s="60"/>
      <c r="M33" s="60"/>
      <c r="N33" s="60"/>
      <c r="O33" s="60">
        <v>8</v>
      </c>
    </row>
    <row r="34" spans="10:15" ht="15">
      <c r="J34" s="61" t="s">
        <v>52</v>
      </c>
      <c r="K34" s="62"/>
      <c r="L34" s="62"/>
      <c r="M34" s="62"/>
      <c r="N34" s="62"/>
      <c r="O34" s="63"/>
    </row>
    <row r="35" spans="10:15" ht="15">
      <c r="J35" s="64" t="s">
        <v>53</v>
      </c>
      <c r="K35" s="65"/>
      <c r="L35" s="65"/>
      <c r="M35" s="65"/>
      <c r="N35" s="66"/>
      <c r="O35" s="60">
        <v>0</v>
      </c>
    </row>
    <row r="36" spans="10:15" ht="15">
      <c r="J36" s="64" t="s">
        <v>54</v>
      </c>
      <c r="K36" s="65"/>
      <c r="L36" s="65"/>
      <c r="M36" s="65"/>
      <c r="N36" s="66"/>
      <c r="O36" s="60">
        <v>0</v>
      </c>
    </row>
    <row r="37" spans="10:15" ht="15">
      <c r="J37" s="60" t="s">
        <v>55</v>
      </c>
      <c r="K37" s="60"/>
      <c r="L37" s="60"/>
      <c r="M37" s="60"/>
      <c r="N37" s="60"/>
      <c r="O37" s="60">
        <v>1</v>
      </c>
    </row>
    <row r="38" spans="10:15" ht="15">
      <c r="J38" s="67" t="s">
        <v>56</v>
      </c>
      <c r="K38" s="67"/>
      <c r="L38" s="67"/>
      <c r="M38" s="67"/>
      <c r="N38" s="67"/>
      <c r="O38" s="60">
        <v>7</v>
      </c>
    </row>
  </sheetData>
  <mergeCells count="20">
    <mergeCell ref="J36:N36"/>
    <mergeCell ref="J38:N38"/>
    <mergeCell ref="Q29:U29"/>
    <mergeCell ref="E33:F33"/>
    <mergeCell ref="J34:O34"/>
    <mergeCell ref="J35:N35"/>
    <mergeCell ref="K7:T7"/>
    <mergeCell ref="Q26:U26"/>
    <mergeCell ref="Q27:U27"/>
    <mergeCell ref="Q28:U28"/>
    <mergeCell ref="C3:P3"/>
    <mergeCell ref="X4:X8"/>
    <mergeCell ref="A6:A8"/>
    <mergeCell ref="B6:B8"/>
    <mergeCell ref="C6:T6"/>
    <mergeCell ref="U6:U8"/>
    <mergeCell ref="V6:V8"/>
    <mergeCell ref="W6:W8"/>
    <mergeCell ref="C7:C8"/>
    <mergeCell ref="D7:J7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2020-07-17T04:06:29Z</dcterms:created>
  <dcterms:modified xsi:type="dcterms:W3CDTF">2020-07-17T04:07:32Z</dcterms:modified>
  <cp:category/>
  <cp:version/>
  <cp:contentType/>
  <cp:contentStatus/>
</cp:coreProperties>
</file>